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ClaretDGP\Downloads\Trayectorias escolares\Terminado\Enero\"/>
    </mc:Choice>
  </mc:AlternateContent>
  <xr:revisionPtr revIDLastSave="0" documentId="13_ncr:1_{CDD325B5-981A-4A91-8E7E-9C5E461029B1}" xr6:coauthVersionLast="44" xr6:coauthVersionMax="44" xr10:uidLastSave="{00000000-0000-0000-0000-000000000000}"/>
  <bookViews>
    <workbookView xWindow="13800" yWindow="510" windowWidth="16860" windowHeight="20100" firstSheet="4" activeTab="6" xr2:uid="{00000000-000D-0000-FFFF-FFFF00000000}"/>
  </bookViews>
  <sheets>
    <sheet name="BACHILLERATO" sheetId="1" r:id="rId1"/>
    <sheet name="Prepa 1" sheetId="2" r:id="rId2"/>
    <sheet name="Prepa 2" sheetId="3" r:id="rId3"/>
    <sheet name="Prepa 3" sheetId="4" r:id="rId4"/>
    <sheet name="Prepa 4" sheetId="5" r:id="rId5"/>
    <sheet name="Prepa 5" sheetId="6" r:id="rId6"/>
    <sheet name="Prepa 6" sheetId="7" r:id="rId7"/>
    <sheet name="Prepa 7" sheetId="8" r:id="rId8"/>
    <sheet name="Prepa 8" sheetId="19" r:id="rId9"/>
    <sheet name="Bach Abierto" sheetId="9" r:id="rId10"/>
    <sheet name="Bach Tizayuca" sheetId="10" r:id="rId11"/>
    <sheet name="Bach Tepeji" sheetId="11" r:id="rId12"/>
    <sheet name="Bach Sahagun" sheetId="12" r:id="rId13"/>
    <sheet name="Bach Huejutla" sheetId="13" r:id="rId14"/>
    <sheet name="Bach Atotonilco" sheetId="14" r:id="rId15"/>
    <sheet name="Bach Actopan" sheetId="15" r:id="rId16"/>
    <sheet name="Bach Tlahuelilpan" sheetId="16" r:id="rId17"/>
    <sheet name="Bach Ixtlahuaco" sheetId="17" r:id="rId18"/>
    <sheet name="Bach Tlaxcoapan" sheetId="18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1">
      <go:sheetsCustomData xmlns:go="http://customooxmlschemas.google.com/" r:id="rId22" roundtripDataSignature="AMtx7mg3xhab+WIMPp4r0XUSrxbtCz9pKA=="/>
    </ext>
  </extLst>
</workbook>
</file>

<file path=xl/calcChain.xml><?xml version="1.0" encoding="utf-8"?>
<calcChain xmlns="http://schemas.openxmlformats.org/spreadsheetml/2006/main">
  <c r="K793" i="5" l="1"/>
  <c r="I793" i="5"/>
  <c r="K778" i="5"/>
  <c r="K813" i="4"/>
  <c r="J813" i="4"/>
  <c r="I813" i="4"/>
  <c r="I797" i="4"/>
  <c r="K797" i="4"/>
  <c r="J832" i="3"/>
  <c r="K832" i="3" s="1"/>
  <c r="I832" i="3"/>
  <c r="J816" i="3"/>
  <c r="K816" i="3" s="1"/>
  <c r="I816" i="3"/>
  <c r="K800" i="3"/>
  <c r="I800" i="3"/>
  <c r="K784" i="3"/>
  <c r="H751" i="3"/>
  <c r="H773" i="1"/>
  <c r="J773" i="1" s="1"/>
  <c r="H724" i="2"/>
  <c r="J724" i="2"/>
  <c r="I823" i="1"/>
  <c r="I86" i="8" l="1"/>
  <c r="H86" i="8"/>
  <c r="J86" i="8" s="1"/>
  <c r="O81" i="8"/>
  <c r="N81" i="8"/>
  <c r="L81" i="8"/>
  <c r="O80" i="8"/>
  <c r="N80" i="8"/>
  <c r="L80" i="8"/>
  <c r="O79" i="8"/>
  <c r="N79" i="8"/>
  <c r="L79" i="8"/>
  <c r="N78" i="8"/>
  <c r="O78" i="8" s="1"/>
  <c r="L78" i="8"/>
  <c r="L77" i="8"/>
  <c r="M76" i="8"/>
  <c r="P78" i="8" s="1"/>
  <c r="I168" i="7"/>
  <c r="H168" i="7"/>
  <c r="J168" i="7" s="1"/>
  <c r="K168" i="7" s="1"/>
  <c r="O163" i="7"/>
  <c r="N163" i="7"/>
  <c r="L163" i="7"/>
  <c r="O162" i="7"/>
  <c r="N162" i="7"/>
  <c r="L162" i="7"/>
  <c r="O161" i="7"/>
  <c r="N161" i="7"/>
  <c r="L161" i="7"/>
  <c r="N160" i="7"/>
  <c r="O160" i="7" s="1"/>
  <c r="L160" i="7"/>
  <c r="L159" i="7"/>
  <c r="M158" i="7"/>
  <c r="N159" i="7" s="1"/>
  <c r="O159" i="7" s="1"/>
  <c r="K205" i="6"/>
  <c r="I205" i="6"/>
  <c r="H205" i="6"/>
  <c r="J205" i="6" s="1"/>
  <c r="O200" i="6"/>
  <c r="N200" i="6"/>
  <c r="L200" i="6"/>
  <c r="O199" i="6"/>
  <c r="N199" i="6"/>
  <c r="L199" i="6"/>
  <c r="O198" i="6"/>
  <c r="N198" i="6"/>
  <c r="L198" i="6"/>
  <c r="N197" i="6"/>
  <c r="O197" i="6" s="1"/>
  <c r="L197" i="6"/>
  <c r="L196" i="6"/>
  <c r="M195" i="6"/>
  <c r="N196" i="6" s="1"/>
  <c r="O196" i="6" s="1"/>
  <c r="K871" i="1"/>
  <c r="I871" i="1"/>
  <c r="H871" i="1"/>
  <c r="J871" i="1" s="1"/>
  <c r="O866" i="1"/>
  <c r="N866" i="1"/>
  <c r="L866" i="1"/>
  <c r="O865" i="1"/>
  <c r="N865" i="1"/>
  <c r="L865" i="1"/>
  <c r="O864" i="1"/>
  <c r="N864" i="1"/>
  <c r="L864" i="1"/>
  <c r="O863" i="1"/>
  <c r="N863" i="1"/>
  <c r="L863" i="1"/>
  <c r="O862" i="1"/>
  <c r="N862" i="1"/>
  <c r="L862" i="1"/>
  <c r="M861" i="1"/>
  <c r="P863" i="1" s="1"/>
  <c r="K855" i="1"/>
  <c r="I855" i="1"/>
  <c r="H855" i="1"/>
  <c r="J855" i="1" s="1"/>
  <c r="O850" i="1"/>
  <c r="N850" i="1"/>
  <c r="L850" i="1"/>
  <c r="O849" i="1"/>
  <c r="N849" i="1"/>
  <c r="L849" i="1"/>
  <c r="O848" i="1"/>
  <c r="N848" i="1"/>
  <c r="L848" i="1"/>
  <c r="O847" i="1"/>
  <c r="N847" i="1"/>
  <c r="L847" i="1"/>
  <c r="N846" i="1"/>
  <c r="O846" i="1" s="1"/>
  <c r="L846" i="1"/>
  <c r="M845" i="1"/>
  <c r="P847" i="1" s="1"/>
  <c r="K86" i="8" l="1"/>
  <c r="N77" i="8"/>
  <c r="O77" i="8" s="1"/>
  <c r="P160" i="7"/>
  <c r="P197" i="6"/>
  <c r="K842" i="5"/>
  <c r="J842" i="5"/>
  <c r="I842" i="5"/>
  <c r="H842" i="5"/>
  <c r="O837" i="5"/>
  <c r="N837" i="5"/>
  <c r="L837" i="5"/>
  <c r="O836" i="5"/>
  <c r="N836" i="5"/>
  <c r="L836" i="5"/>
  <c r="O835" i="5"/>
  <c r="N835" i="5"/>
  <c r="L835" i="5"/>
  <c r="P834" i="5"/>
  <c r="O834" i="5"/>
  <c r="N834" i="5"/>
  <c r="L834" i="5"/>
  <c r="O833" i="5"/>
  <c r="N833" i="5"/>
  <c r="L833" i="5"/>
  <c r="M832" i="5"/>
  <c r="K861" i="4" l="1"/>
  <c r="I861" i="4"/>
  <c r="H861" i="4"/>
  <c r="J861" i="4" s="1"/>
  <c r="O856" i="4"/>
  <c r="N856" i="4"/>
  <c r="L856" i="4"/>
  <c r="O855" i="4"/>
  <c r="N855" i="4"/>
  <c r="L855" i="4"/>
  <c r="O854" i="4"/>
  <c r="N854" i="4"/>
  <c r="L854" i="4"/>
  <c r="O853" i="4"/>
  <c r="N853" i="4"/>
  <c r="L853" i="4"/>
  <c r="O852" i="4"/>
  <c r="N852" i="4"/>
  <c r="L852" i="4"/>
  <c r="M851" i="4"/>
  <c r="P853" i="4" s="1"/>
  <c r="K849" i="3"/>
  <c r="I849" i="3"/>
  <c r="H849" i="3"/>
  <c r="J849" i="3" s="1"/>
  <c r="O844" i="3"/>
  <c r="N844" i="3"/>
  <c r="L844" i="3"/>
  <c r="O843" i="3"/>
  <c r="N843" i="3"/>
  <c r="L843" i="3"/>
  <c r="O842" i="3"/>
  <c r="N842" i="3"/>
  <c r="L842" i="3"/>
  <c r="O841" i="3"/>
  <c r="N841" i="3"/>
  <c r="L841" i="3"/>
  <c r="L840" i="3"/>
  <c r="M839" i="3"/>
  <c r="P841" i="3" s="1"/>
  <c r="K819" i="2"/>
  <c r="I819" i="2"/>
  <c r="H819" i="2"/>
  <c r="J819" i="2" s="1"/>
  <c r="O814" i="2"/>
  <c r="N814" i="2"/>
  <c r="L814" i="2"/>
  <c r="O813" i="2"/>
  <c r="N813" i="2"/>
  <c r="L813" i="2"/>
  <c r="O812" i="2"/>
  <c r="N812" i="2"/>
  <c r="L812" i="2"/>
  <c r="P811" i="2"/>
  <c r="O811" i="2"/>
  <c r="N811" i="2"/>
  <c r="L811" i="2"/>
  <c r="O810" i="2"/>
  <c r="N810" i="2"/>
  <c r="L810" i="2"/>
  <c r="M809" i="2"/>
  <c r="N840" i="3" l="1"/>
  <c r="O840" i="3" s="1"/>
  <c r="K36" i="19"/>
  <c r="I36" i="19"/>
  <c r="H36" i="19"/>
  <c r="J36" i="19" s="1"/>
  <c r="O31" i="19"/>
  <c r="N31" i="19"/>
  <c r="L31" i="19"/>
  <c r="O30" i="19"/>
  <c r="N30" i="19"/>
  <c r="L30" i="19"/>
  <c r="O29" i="19"/>
  <c r="N29" i="19"/>
  <c r="L29" i="19"/>
  <c r="O28" i="19"/>
  <c r="N28" i="19"/>
  <c r="L28" i="19"/>
  <c r="L27" i="19"/>
  <c r="M26" i="19"/>
  <c r="P28" i="19" s="1"/>
  <c r="N27" i="19" l="1"/>
  <c r="O27" i="19" s="1"/>
  <c r="I38" i="8"/>
  <c r="I118" i="7"/>
  <c r="I156" i="6"/>
  <c r="I778" i="5"/>
  <c r="I771" i="2"/>
  <c r="H823" i="1"/>
  <c r="K20" i="19" l="1"/>
  <c r="I20" i="19"/>
  <c r="H20" i="19"/>
  <c r="J20" i="19" s="1"/>
  <c r="O15" i="19"/>
  <c r="N15" i="19"/>
  <c r="L15" i="19"/>
  <c r="O14" i="19"/>
  <c r="N14" i="19"/>
  <c r="L14" i="19"/>
  <c r="O13" i="19"/>
  <c r="N13" i="19"/>
  <c r="L13" i="19"/>
  <c r="O12" i="19"/>
  <c r="N12" i="19"/>
  <c r="L12" i="19"/>
  <c r="O11" i="19"/>
  <c r="N11" i="19"/>
  <c r="L11" i="19"/>
  <c r="M10" i="19"/>
  <c r="P12" i="19" s="1"/>
  <c r="K825" i="5"/>
  <c r="I825" i="5"/>
  <c r="H825" i="5"/>
  <c r="J825" i="5" s="1"/>
  <c r="O820" i="5"/>
  <c r="N820" i="5"/>
  <c r="L820" i="5"/>
  <c r="O819" i="5"/>
  <c r="N819" i="5"/>
  <c r="L819" i="5"/>
  <c r="O818" i="5"/>
  <c r="N818" i="5"/>
  <c r="L818" i="5"/>
  <c r="O817" i="5"/>
  <c r="N817" i="5"/>
  <c r="L817" i="5"/>
  <c r="N816" i="5"/>
  <c r="O816" i="5" s="1"/>
  <c r="L816" i="5"/>
  <c r="M815" i="5"/>
  <c r="P817" i="5" s="1"/>
  <c r="K845" i="4"/>
  <c r="I845" i="4"/>
  <c r="H845" i="4"/>
  <c r="J845" i="4" s="1"/>
  <c r="O840" i="4"/>
  <c r="N840" i="4"/>
  <c r="L840" i="4"/>
  <c r="O839" i="4"/>
  <c r="N839" i="4"/>
  <c r="L839" i="4"/>
  <c r="O838" i="4"/>
  <c r="N838" i="4"/>
  <c r="L838" i="4"/>
  <c r="P837" i="4"/>
  <c r="O837" i="4"/>
  <c r="N837" i="4"/>
  <c r="L837" i="4"/>
  <c r="L836" i="4"/>
  <c r="M835" i="4"/>
  <c r="N836" i="4" s="1"/>
  <c r="O836" i="4" s="1"/>
  <c r="H832" i="3"/>
  <c r="O827" i="3"/>
  <c r="N827" i="3"/>
  <c r="L827" i="3"/>
  <c r="O826" i="3"/>
  <c r="N826" i="3"/>
  <c r="L826" i="3"/>
  <c r="O825" i="3"/>
  <c r="N825" i="3"/>
  <c r="L825" i="3"/>
  <c r="O824" i="3"/>
  <c r="N824" i="3"/>
  <c r="L824" i="3"/>
  <c r="N823" i="3"/>
  <c r="O823" i="3" s="1"/>
  <c r="L823" i="3"/>
  <c r="M822" i="3"/>
  <c r="P824" i="3" s="1"/>
  <c r="K803" i="2"/>
  <c r="I803" i="2"/>
  <c r="H803" i="2"/>
  <c r="J803" i="2" s="1"/>
  <c r="O798" i="2"/>
  <c r="N798" i="2"/>
  <c r="L798" i="2"/>
  <c r="O797" i="2"/>
  <c r="N797" i="2"/>
  <c r="L797" i="2"/>
  <c r="O796" i="2"/>
  <c r="N796" i="2"/>
  <c r="L796" i="2"/>
  <c r="O795" i="2"/>
  <c r="N795" i="2"/>
  <c r="L795" i="2"/>
  <c r="O794" i="2"/>
  <c r="N794" i="2"/>
  <c r="L794" i="2"/>
  <c r="M793" i="2"/>
  <c r="P795" i="2" s="1"/>
  <c r="L801" i="1" l="1"/>
  <c r="I806" i="1" l="1"/>
  <c r="K756" i="2"/>
  <c r="I756" i="2"/>
  <c r="I150" i="7" l="1"/>
  <c r="H150" i="7"/>
  <c r="J150" i="7" s="1"/>
  <c r="K150" i="7" s="1"/>
  <c r="O145" i="7"/>
  <c r="N145" i="7"/>
  <c r="L145" i="7"/>
  <c r="O144" i="7"/>
  <c r="N144" i="7"/>
  <c r="L144" i="7"/>
  <c r="O143" i="7"/>
  <c r="N143" i="7"/>
  <c r="L143" i="7"/>
  <c r="N142" i="7"/>
  <c r="O142" i="7" s="1"/>
  <c r="L142" i="7"/>
  <c r="L141" i="7"/>
  <c r="M140" i="7"/>
  <c r="N141" i="7" s="1"/>
  <c r="O141" i="7" s="1"/>
  <c r="K809" i="5"/>
  <c r="I809" i="5"/>
  <c r="H809" i="5"/>
  <c r="J809" i="5" s="1"/>
  <c r="O804" i="5"/>
  <c r="N804" i="5"/>
  <c r="L804" i="5"/>
  <c r="O803" i="5"/>
  <c r="N803" i="5"/>
  <c r="L803" i="5"/>
  <c r="O802" i="5"/>
  <c r="N802" i="5"/>
  <c r="L802" i="5"/>
  <c r="P801" i="5"/>
  <c r="N801" i="5"/>
  <c r="O801" i="5" s="1"/>
  <c r="L801" i="5"/>
  <c r="L800" i="5"/>
  <c r="M799" i="5"/>
  <c r="N800" i="5" s="1"/>
  <c r="O800" i="5" s="1"/>
  <c r="K829" i="4"/>
  <c r="I829" i="4"/>
  <c r="H829" i="4"/>
  <c r="J829" i="4" s="1"/>
  <c r="O824" i="4"/>
  <c r="N824" i="4"/>
  <c r="L824" i="4"/>
  <c r="O823" i="4"/>
  <c r="N823" i="4"/>
  <c r="L823" i="4"/>
  <c r="O822" i="4"/>
  <c r="N822" i="4"/>
  <c r="L822" i="4"/>
  <c r="P821" i="4"/>
  <c r="O821" i="4"/>
  <c r="N821" i="4"/>
  <c r="L821" i="4"/>
  <c r="N820" i="4"/>
  <c r="O820" i="4" s="1"/>
  <c r="L820" i="4"/>
  <c r="M819" i="4"/>
  <c r="H816" i="3"/>
  <c r="O811" i="3"/>
  <c r="N811" i="3"/>
  <c r="L811" i="3"/>
  <c r="O810" i="3"/>
  <c r="N810" i="3"/>
  <c r="L810" i="3"/>
  <c r="O809" i="3"/>
  <c r="N809" i="3"/>
  <c r="L809" i="3"/>
  <c r="N808" i="3"/>
  <c r="O808" i="3" s="1"/>
  <c r="L808" i="3"/>
  <c r="L807" i="3"/>
  <c r="M806" i="3"/>
  <c r="P808" i="3" s="1"/>
  <c r="K787" i="2"/>
  <c r="I787" i="2"/>
  <c r="H787" i="2"/>
  <c r="J787" i="2" s="1"/>
  <c r="O782" i="2"/>
  <c r="N782" i="2"/>
  <c r="L782" i="2"/>
  <c r="O781" i="2"/>
  <c r="N781" i="2"/>
  <c r="L781" i="2"/>
  <c r="O780" i="2"/>
  <c r="N780" i="2"/>
  <c r="L780" i="2"/>
  <c r="N779" i="2"/>
  <c r="O779" i="2" s="1"/>
  <c r="L779" i="2"/>
  <c r="L778" i="2"/>
  <c r="M777" i="2"/>
  <c r="N778" i="2" s="1"/>
  <c r="O778" i="2" s="1"/>
  <c r="K839" i="1"/>
  <c r="J839" i="1"/>
  <c r="I839" i="1"/>
  <c r="H839" i="1"/>
  <c r="O834" i="1"/>
  <c r="N834" i="1"/>
  <c r="L834" i="1"/>
  <c r="O833" i="1"/>
  <c r="N833" i="1"/>
  <c r="L833" i="1"/>
  <c r="O832" i="1"/>
  <c r="N832" i="1"/>
  <c r="L832" i="1"/>
  <c r="O831" i="1"/>
  <c r="N831" i="1"/>
  <c r="L831" i="1"/>
  <c r="N830" i="1"/>
  <c r="O830" i="1" s="1"/>
  <c r="L830" i="1"/>
  <c r="M829" i="1"/>
  <c r="P831" i="1" s="1"/>
  <c r="K187" i="6"/>
  <c r="I187" i="6"/>
  <c r="H187" i="6"/>
  <c r="J187" i="6" s="1"/>
  <c r="O182" i="6"/>
  <c r="N182" i="6"/>
  <c r="L182" i="6"/>
  <c r="O181" i="6"/>
  <c r="N181" i="6"/>
  <c r="L181" i="6"/>
  <c r="O180" i="6"/>
  <c r="N180" i="6"/>
  <c r="L180" i="6"/>
  <c r="P179" i="6"/>
  <c r="N179" i="6"/>
  <c r="O179" i="6" s="1"/>
  <c r="L179" i="6"/>
  <c r="L178" i="6"/>
  <c r="M177" i="6"/>
  <c r="N178" i="6" s="1"/>
  <c r="O178" i="6" s="1"/>
  <c r="P142" i="7" l="1"/>
  <c r="N807" i="3"/>
  <c r="O807" i="3" s="1"/>
  <c r="P779" i="2"/>
  <c r="I69" i="8"/>
  <c r="H69" i="8"/>
  <c r="J69" i="8" s="1"/>
  <c r="K69" i="8" s="1"/>
  <c r="O64" i="8"/>
  <c r="N64" i="8"/>
  <c r="L64" i="8"/>
  <c r="O63" i="8"/>
  <c r="N63" i="8"/>
  <c r="L63" i="8"/>
  <c r="O62" i="8"/>
  <c r="N62" i="8"/>
  <c r="L62" i="8"/>
  <c r="O61" i="8"/>
  <c r="N61" i="8"/>
  <c r="L61" i="8"/>
  <c r="L60" i="8"/>
  <c r="M59" i="8"/>
  <c r="P61" i="8" s="1"/>
  <c r="N60" i="8" l="1"/>
  <c r="O60" i="8" s="1"/>
  <c r="I102" i="7"/>
  <c r="K124" i="6"/>
  <c r="I140" i="6"/>
  <c r="I762" i="5"/>
  <c r="I784" i="3"/>
  <c r="K643" i="2"/>
  <c r="K659" i="2"/>
  <c r="K675" i="2"/>
  <c r="K691" i="2"/>
  <c r="K707" i="2"/>
  <c r="I740" i="2"/>
  <c r="I781" i="4" l="1"/>
  <c r="I751" i="3"/>
  <c r="K734" i="3"/>
  <c r="I790" i="1"/>
  <c r="I740" i="1"/>
  <c r="J724" i="1"/>
  <c r="I724" i="1"/>
  <c r="K24" i="18"/>
  <c r="I24" i="18"/>
  <c r="H24" i="18"/>
  <c r="J24" i="18" s="1"/>
  <c r="O19" i="18"/>
  <c r="N19" i="18"/>
  <c r="L19" i="18"/>
  <c r="O18" i="18"/>
  <c r="N18" i="18"/>
  <c r="L18" i="18"/>
  <c r="O17" i="18"/>
  <c r="N17" i="18"/>
  <c r="L17" i="18"/>
  <c r="O16" i="18"/>
  <c r="N16" i="18"/>
  <c r="L16" i="18"/>
  <c r="O15" i="18"/>
  <c r="N15" i="18"/>
  <c r="L15" i="18"/>
  <c r="M14" i="18"/>
  <c r="P16" i="18" s="1"/>
  <c r="K57" i="17"/>
  <c r="I57" i="17"/>
  <c r="H57" i="17"/>
  <c r="J57" i="17" s="1"/>
  <c r="O52" i="17"/>
  <c r="N52" i="17"/>
  <c r="L52" i="17"/>
  <c r="O51" i="17"/>
  <c r="N51" i="17"/>
  <c r="L51" i="17"/>
  <c r="O50" i="17"/>
  <c r="N50" i="17"/>
  <c r="L50" i="17"/>
  <c r="P49" i="17"/>
  <c r="O49" i="17"/>
  <c r="N49" i="17"/>
  <c r="L49" i="17"/>
  <c r="O48" i="17"/>
  <c r="N48" i="17"/>
  <c r="L48" i="17"/>
  <c r="M47" i="17"/>
  <c r="K40" i="17"/>
  <c r="I40" i="17"/>
  <c r="H40" i="17"/>
  <c r="J40" i="17" s="1"/>
  <c r="O35" i="17"/>
  <c r="N35" i="17"/>
  <c r="L35" i="17"/>
  <c r="O34" i="17"/>
  <c r="N34" i="17"/>
  <c r="L34" i="17"/>
  <c r="O33" i="17"/>
  <c r="N33" i="17"/>
  <c r="L33" i="17"/>
  <c r="N32" i="17"/>
  <c r="O32" i="17" s="1"/>
  <c r="L32" i="17"/>
  <c r="O31" i="17"/>
  <c r="N31" i="17"/>
  <c r="L31" i="17"/>
  <c r="M30" i="17"/>
  <c r="P32" i="17" s="1"/>
  <c r="K22" i="17"/>
  <c r="I22" i="17"/>
  <c r="H22" i="17"/>
  <c r="J22" i="17" s="1"/>
  <c r="O17" i="17"/>
  <c r="N17" i="17"/>
  <c r="L17" i="17"/>
  <c r="O16" i="17"/>
  <c r="N16" i="17"/>
  <c r="L16" i="17"/>
  <c r="O15" i="17"/>
  <c r="N15" i="17"/>
  <c r="L15" i="17"/>
  <c r="O14" i="17"/>
  <c r="N14" i="17"/>
  <c r="L14" i="17"/>
  <c r="O13" i="17"/>
  <c r="N13" i="17"/>
  <c r="L13" i="17"/>
  <c r="K140" i="16"/>
  <c r="J140" i="16"/>
  <c r="I140" i="16"/>
  <c r="H140" i="16"/>
  <c r="O135" i="16"/>
  <c r="N135" i="16"/>
  <c r="L135" i="16"/>
  <c r="O134" i="16"/>
  <c r="N134" i="16"/>
  <c r="L134" i="16"/>
  <c r="O133" i="16"/>
  <c r="N133" i="16"/>
  <c r="L133" i="16"/>
  <c r="P132" i="16"/>
  <c r="O132" i="16"/>
  <c r="N132" i="16"/>
  <c r="L132" i="16"/>
  <c r="O131" i="16"/>
  <c r="N131" i="16"/>
  <c r="L131" i="16"/>
  <c r="M130" i="16"/>
  <c r="K124" i="16"/>
  <c r="I124" i="16"/>
  <c r="H124" i="16"/>
  <c r="J124" i="16" s="1"/>
  <c r="O119" i="16"/>
  <c r="N119" i="16"/>
  <c r="L119" i="16"/>
  <c r="O118" i="16"/>
  <c r="N118" i="16"/>
  <c r="L118" i="16"/>
  <c r="O117" i="16"/>
  <c r="N117" i="16"/>
  <c r="L117" i="16"/>
  <c r="P116" i="16"/>
  <c r="O116" i="16"/>
  <c r="N116" i="16"/>
  <c r="L116" i="16"/>
  <c r="O115" i="16"/>
  <c r="N115" i="16"/>
  <c r="L115" i="16"/>
  <c r="M114" i="16"/>
  <c r="L106" i="16"/>
  <c r="M105" i="16"/>
  <c r="P107" i="16" s="1"/>
  <c r="P96" i="16"/>
  <c r="O95" i="16"/>
  <c r="N95" i="16"/>
  <c r="L95" i="16"/>
  <c r="M94" i="16"/>
  <c r="P84" i="16"/>
  <c r="L83" i="16"/>
  <c r="M82" i="16"/>
  <c r="N83" i="16" s="1"/>
  <c r="O83" i="16" s="1"/>
  <c r="L69" i="16"/>
  <c r="M68" i="16"/>
  <c r="N69" i="16" s="1"/>
  <c r="O69" i="16" s="1"/>
  <c r="N55" i="16"/>
  <c r="O55" i="16" s="1"/>
  <c r="L55" i="16"/>
  <c r="M54" i="16"/>
  <c r="I49" i="16"/>
  <c r="H49" i="16"/>
  <c r="J49" i="16" s="1"/>
  <c r="K49" i="16" s="1"/>
  <c r="L40" i="16"/>
  <c r="M39" i="16"/>
  <c r="N40" i="16" s="1"/>
  <c r="O40" i="16" s="1"/>
  <c r="J33" i="16"/>
  <c r="K33" i="16" s="1"/>
  <c r="I33" i="16"/>
  <c r="H33" i="16"/>
  <c r="O25" i="16"/>
  <c r="N25" i="16"/>
  <c r="L25" i="16"/>
  <c r="L24" i="16"/>
  <c r="M23" i="16"/>
  <c r="J17" i="16"/>
  <c r="K17" i="16" s="1"/>
  <c r="I17" i="16"/>
  <c r="H17" i="16"/>
  <c r="N8" i="16"/>
  <c r="O8" i="16" s="1"/>
  <c r="L8" i="16"/>
  <c r="N7" i="16"/>
  <c r="O7" i="16" s="1"/>
  <c r="L7" i="16"/>
  <c r="O6" i="16"/>
  <c r="N6" i="16"/>
  <c r="L6" i="16"/>
  <c r="M5" i="16"/>
  <c r="Q7" i="16" s="1"/>
  <c r="K119" i="15"/>
  <c r="J119" i="15"/>
  <c r="I119" i="15"/>
  <c r="H119" i="15"/>
  <c r="O114" i="15"/>
  <c r="N114" i="15"/>
  <c r="L114" i="15"/>
  <c r="O113" i="15"/>
  <c r="N113" i="15"/>
  <c r="L113" i="15"/>
  <c r="O112" i="15"/>
  <c r="N112" i="15"/>
  <c r="L112" i="15"/>
  <c r="O111" i="15"/>
  <c r="N111" i="15"/>
  <c r="L111" i="15"/>
  <c r="O110" i="15"/>
  <c r="N110" i="15"/>
  <c r="L110" i="15"/>
  <c r="M109" i="15"/>
  <c r="P111" i="15" s="1"/>
  <c r="K103" i="15"/>
  <c r="J103" i="15"/>
  <c r="I103" i="15"/>
  <c r="H103" i="15"/>
  <c r="O98" i="15"/>
  <c r="N98" i="15"/>
  <c r="L98" i="15"/>
  <c r="O97" i="15"/>
  <c r="N97" i="15"/>
  <c r="L97" i="15"/>
  <c r="O96" i="15"/>
  <c r="N96" i="15"/>
  <c r="L96" i="15"/>
  <c r="P95" i="15"/>
  <c r="O95" i="15"/>
  <c r="N95" i="15"/>
  <c r="L95" i="15"/>
  <c r="O94" i="15"/>
  <c r="N94" i="15"/>
  <c r="L94" i="15"/>
  <c r="M93" i="15"/>
  <c r="K84" i="15"/>
  <c r="J84" i="15"/>
  <c r="I84" i="15"/>
  <c r="H84" i="15"/>
  <c r="O79" i="15"/>
  <c r="N79" i="15"/>
  <c r="L79" i="15"/>
  <c r="O78" i="15"/>
  <c r="N78" i="15"/>
  <c r="L78" i="15"/>
  <c r="O77" i="15"/>
  <c r="N77" i="15"/>
  <c r="L77" i="15"/>
  <c r="P76" i="15"/>
  <c r="O76" i="15"/>
  <c r="N76" i="15"/>
  <c r="L76" i="15"/>
  <c r="N75" i="15"/>
  <c r="O75" i="15" s="1"/>
  <c r="L75" i="15"/>
  <c r="M74" i="15"/>
  <c r="K68" i="15"/>
  <c r="J68" i="15"/>
  <c r="I68" i="15"/>
  <c r="H68" i="15"/>
  <c r="O63" i="15"/>
  <c r="N63" i="15"/>
  <c r="L63" i="15"/>
  <c r="O62" i="15"/>
  <c r="N62" i="15"/>
  <c r="L62" i="15"/>
  <c r="O61" i="15"/>
  <c r="N61" i="15"/>
  <c r="L61" i="15"/>
  <c r="P60" i="15"/>
  <c r="O60" i="15"/>
  <c r="N60" i="15"/>
  <c r="L60" i="15"/>
  <c r="O59" i="15"/>
  <c r="N59" i="15"/>
  <c r="L59" i="15"/>
  <c r="K52" i="15"/>
  <c r="J52" i="15"/>
  <c r="I52" i="15"/>
  <c r="H52" i="15"/>
  <c r="O47" i="15"/>
  <c r="N47" i="15"/>
  <c r="L47" i="15"/>
  <c r="N46" i="15"/>
  <c r="O46" i="15" s="1"/>
  <c r="L46" i="15"/>
  <c r="N45" i="15"/>
  <c r="O45" i="15" s="1"/>
  <c r="L45" i="15"/>
  <c r="N44" i="15"/>
  <c r="O44" i="15" s="1"/>
  <c r="L44" i="15"/>
  <c r="O43" i="15"/>
  <c r="N43" i="15"/>
  <c r="L43" i="15"/>
  <c r="K36" i="15"/>
  <c r="J36" i="15"/>
  <c r="I36" i="15"/>
  <c r="H36" i="15"/>
  <c r="O31" i="15"/>
  <c r="N31" i="15"/>
  <c r="L31" i="15"/>
  <c r="O30" i="15"/>
  <c r="N30" i="15"/>
  <c r="L30" i="15"/>
  <c r="N29" i="15"/>
  <c r="O29" i="15" s="1"/>
  <c r="L29" i="15"/>
  <c r="P28" i="15"/>
  <c r="O28" i="15"/>
  <c r="N28" i="15"/>
  <c r="L28" i="15"/>
  <c r="N27" i="15"/>
  <c r="O27" i="15" s="1"/>
  <c r="L27" i="15"/>
  <c r="K20" i="15"/>
  <c r="J20" i="15"/>
  <c r="I20" i="15"/>
  <c r="H20" i="15"/>
  <c r="N15" i="15"/>
  <c r="O15" i="15" s="1"/>
  <c r="L15" i="15"/>
  <c r="N14" i="15"/>
  <c r="O14" i="15" s="1"/>
  <c r="L14" i="15"/>
  <c r="N13" i="15"/>
  <c r="O13" i="15" s="1"/>
  <c r="L13" i="15"/>
  <c r="O12" i="15"/>
  <c r="N12" i="15"/>
  <c r="L12" i="15"/>
  <c r="N11" i="15"/>
  <c r="O11" i="15" s="1"/>
  <c r="L11" i="15"/>
  <c r="K137" i="14"/>
  <c r="I137" i="14"/>
  <c r="H137" i="14"/>
  <c r="J137" i="14" s="1"/>
  <c r="O132" i="14"/>
  <c r="N132" i="14"/>
  <c r="L132" i="14"/>
  <c r="O131" i="14"/>
  <c r="N131" i="14"/>
  <c r="L131" i="14"/>
  <c r="O130" i="14"/>
  <c r="N130" i="14"/>
  <c r="L130" i="14"/>
  <c r="P129" i="14"/>
  <c r="O129" i="14"/>
  <c r="N129" i="14"/>
  <c r="L129" i="14"/>
  <c r="O128" i="14"/>
  <c r="N128" i="14"/>
  <c r="L128" i="14"/>
  <c r="M127" i="14"/>
  <c r="K121" i="14"/>
  <c r="J121" i="14"/>
  <c r="I121" i="14"/>
  <c r="H121" i="14"/>
  <c r="O116" i="14"/>
  <c r="N116" i="14"/>
  <c r="L116" i="14"/>
  <c r="O115" i="14"/>
  <c r="N115" i="14"/>
  <c r="L115" i="14"/>
  <c r="O114" i="14"/>
  <c r="N114" i="14"/>
  <c r="L114" i="14"/>
  <c r="P113" i="14"/>
  <c r="O113" i="14"/>
  <c r="N113" i="14"/>
  <c r="L113" i="14"/>
  <c r="O112" i="14"/>
  <c r="N112" i="14"/>
  <c r="L112" i="14"/>
  <c r="M111" i="14"/>
  <c r="O103" i="14"/>
  <c r="N103" i="14"/>
  <c r="L103" i="14"/>
  <c r="N102" i="14"/>
  <c r="O102" i="14" s="1"/>
  <c r="L102" i="14"/>
  <c r="M101" i="14"/>
  <c r="O92" i="14"/>
  <c r="N92" i="14"/>
  <c r="L92" i="14"/>
  <c r="O91" i="14"/>
  <c r="N91" i="14"/>
  <c r="L91" i="14"/>
  <c r="M90" i="14"/>
  <c r="N80" i="14"/>
  <c r="O80" i="14" s="1"/>
  <c r="L80" i="14"/>
  <c r="L79" i="14"/>
  <c r="M78" i="14"/>
  <c r="N79" i="14" s="1"/>
  <c r="O79" i="14" s="1"/>
  <c r="K73" i="14"/>
  <c r="J73" i="14"/>
  <c r="I73" i="14"/>
  <c r="H73" i="14"/>
  <c r="N66" i="14"/>
  <c r="O66" i="14" s="1"/>
  <c r="L66" i="14"/>
  <c r="L65" i="14"/>
  <c r="M64" i="14"/>
  <c r="N65" i="14" s="1"/>
  <c r="O65" i="14" s="1"/>
  <c r="K58" i="14"/>
  <c r="J58" i="14"/>
  <c r="I58" i="14"/>
  <c r="H58" i="14"/>
  <c r="N51" i="14"/>
  <c r="O51" i="14" s="1"/>
  <c r="L51" i="14"/>
  <c r="L50" i="14"/>
  <c r="M49" i="14"/>
  <c r="N50" i="14" s="1"/>
  <c r="O50" i="14" s="1"/>
  <c r="K44" i="14"/>
  <c r="J44" i="14"/>
  <c r="I44" i="14"/>
  <c r="H44" i="14"/>
  <c r="O39" i="14"/>
  <c r="N39" i="14"/>
  <c r="L39" i="14"/>
  <c r="O38" i="14"/>
  <c r="N38" i="14"/>
  <c r="L38" i="14"/>
  <c r="N37" i="14"/>
  <c r="O37" i="14" s="1"/>
  <c r="L37" i="14"/>
  <c r="O36" i="14"/>
  <c r="N36" i="14"/>
  <c r="L36" i="14"/>
  <c r="M35" i="14"/>
  <c r="P37" i="14" s="1"/>
  <c r="J30" i="14"/>
  <c r="K30" i="14" s="1"/>
  <c r="I30" i="14"/>
  <c r="H30" i="14"/>
  <c r="N25" i="14"/>
  <c r="O25" i="14" s="1"/>
  <c r="L25" i="14"/>
  <c r="O24" i="14"/>
  <c r="N24" i="14"/>
  <c r="L24" i="14"/>
  <c r="O23" i="14"/>
  <c r="N23" i="14"/>
  <c r="L23" i="14"/>
  <c r="P22" i="14"/>
  <c r="N22" i="14"/>
  <c r="O22" i="14" s="1"/>
  <c r="L22" i="14"/>
  <c r="N21" i="14"/>
  <c r="O21" i="14" s="1"/>
  <c r="L21" i="14"/>
  <c r="M20" i="14"/>
  <c r="I11" i="14"/>
  <c r="H11" i="14"/>
  <c r="J11" i="14" s="1"/>
  <c r="K11" i="14" s="1"/>
  <c r="O10" i="14"/>
  <c r="N10" i="14"/>
  <c r="L10" i="14"/>
  <c r="N9" i="14"/>
  <c r="O9" i="14" s="1"/>
  <c r="L9" i="14"/>
  <c r="O8" i="14"/>
  <c r="N8" i="14"/>
  <c r="L8" i="14"/>
  <c r="N7" i="14"/>
  <c r="O7" i="14" s="1"/>
  <c r="L7" i="14"/>
  <c r="L6" i="14"/>
  <c r="M5" i="14"/>
  <c r="N6" i="14" s="1"/>
  <c r="O6" i="14" s="1"/>
  <c r="K88" i="13"/>
  <c r="J88" i="13"/>
  <c r="I88" i="13"/>
  <c r="H88" i="13"/>
  <c r="O83" i="13"/>
  <c r="N83" i="13"/>
  <c r="L83" i="13"/>
  <c r="O82" i="13"/>
  <c r="N82" i="13"/>
  <c r="L82" i="13"/>
  <c r="O81" i="13"/>
  <c r="N81" i="13"/>
  <c r="L81" i="13"/>
  <c r="P80" i="13"/>
  <c r="O80" i="13"/>
  <c r="N80" i="13"/>
  <c r="L80" i="13"/>
  <c r="O79" i="13"/>
  <c r="N79" i="13"/>
  <c r="L79" i="13"/>
  <c r="M78" i="13"/>
  <c r="K72" i="13"/>
  <c r="I72" i="13"/>
  <c r="H72" i="13"/>
  <c r="J72" i="13" s="1"/>
  <c r="O67" i="13"/>
  <c r="N67" i="13"/>
  <c r="L67" i="13"/>
  <c r="O66" i="13"/>
  <c r="N66" i="13"/>
  <c r="L66" i="13"/>
  <c r="O65" i="13"/>
  <c r="N65" i="13"/>
  <c r="L65" i="13"/>
  <c r="O64" i="13"/>
  <c r="N64" i="13"/>
  <c r="L64" i="13"/>
  <c r="O63" i="13"/>
  <c r="N63" i="13"/>
  <c r="L63" i="13"/>
  <c r="M62" i="13"/>
  <c r="P64" i="13" s="1"/>
  <c r="O53" i="13"/>
  <c r="O52" i="13"/>
  <c r="N52" i="13"/>
  <c r="L52" i="13"/>
  <c r="M51" i="13"/>
  <c r="O44" i="13"/>
  <c r="O43" i="13"/>
  <c r="N43" i="13"/>
  <c r="L43" i="13"/>
  <c r="M42" i="13"/>
  <c r="N33" i="13"/>
  <c r="O33" i="13" s="1"/>
  <c r="L33" i="13"/>
  <c r="M31" i="13"/>
  <c r="Q33" i="13" s="1"/>
  <c r="I15" i="13"/>
  <c r="H15" i="13"/>
  <c r="J15" i="13" s="1"/>
  <c r="K15" i="13" s="1"/>
  <c r="Q8" i="13"/>
  <c r="O8" i="13"/>
  <c r="N8" i="13"/>
  <c r="L8" i="13"/>
  <c r="N7" i="13"/>
  <c r="O7" i="13" s="1"/>
  <c r="L7" i="13"/>
  <c r="M6" i="13"/>
  <c r="K92" i="12"/>
  <c r="I92" i="12"/>
  <c r="H92" i="12"/>
  <c r="J92" i="12" s="1"/>
  <c r="O87" i="12"/>
  <c r="N87" i="12"/>
  <c r="L87" i="12"/>
  <c r="O86" i="12"/>
  <c r="N86" i="12"/>
  <c r="L86" i="12"/>
  <c r="O85" i="12"/>
  <c r="N85" i="12"/>
  <c r="L85" i="12"/>
  <c r="O84" i="12"/>
  <c r="N84" i="12"/>
  <c r="L84" i="12"/>
  <c r="O83" i="12"/>
  <c r="N83" i="12"/>
  <c r="L83" i="12"/>
  <c r="M82" i="12"/>
  <c r="P84" i="12" s="1"/>
  <c r="K75" i="12"/>
  <c r="J75" i="12"/>
  <c r="I75" i="12"/>
  <c r="H75" i="12"/>
  <c r="O70" i="12"/>
  <c r="N70" i="12"/>
  <c r="L70" i="12"/>
  <c r="O69" i="12"/>
  <c r="N69" i="12"/>
  <c r="L69" i="12"/>
  <c r="O68" i="12"/>
  <c r="N68" i="12"/>
  <c r="L68" i="12"/>
  <c r="P67" i="12"/>
  <c r="O67" i="12"/>
  <c r="N67" i="12"/>
  <c r="L67" i="12"/>
  <c r="N66" i="12"/>
  <c r="O66" i="12" s="1"/>
  <c r="L66" i="12"/>
  <c r="M65" i="12"/>
  <c r="L55" i="12"/>
  <c r="M54" i="12"/>
  <c r="L46" i="12"/>
  <c r="M45" i="12"/>
  <c r="N46" i="12" s="1"/>
  <c r="O46" i="12" s="1"/>
  <c r="Q36" i="12"/>
  <c r="O35" i="12"/>
  <c r="N35" i="12"/>
  <c r="L35" i="12"/>
  <c r="M34" i="12"/>
  <c r="J29" i="12"/>
  <c r="K29" i="12" s="1"/>
  <c r="I29" i="12"/>
  <c r="H29" i="12"/>
  <c r="N21" i="12"/>
  <c r="O21" i="12" s="1"/>
  <c r="L21" i="12"/>
  <c r="M20" i="12"/>
  <c r="Q22" i="12" s="1"/>
  <c r="I14" i="12"/>
  <c r="H14" i="12"/>
  <c r="J14" i="12" s="1"/>
  <c r="K14" i="12" s="1"/>
  <c r="Q7" i="12"/>
  <c r="N7" i="12"/>
  <c r="O7" i="12" s="1"/>
  <c r="L7" i="12"/>
  <c r="N6" i="12"/>
  <c r="O6" i="12" s="1"/>
  <c r="L6" i="12"/>
  <c r="M5" i="12"/>
  <c r="K440" i="11"/>
  <c r="I440" i="11"/>
  <c r="H440" i="11"/>
  <c r="J440" i="11" s="1"/>
  <c r="O435" i="11"/>
  <c r="N435" i="11"/>
  <c r="L435" i="11"/>
  <c r="O434" i="11"/>
  <c r="N434" i="11"/>
  <c r="L434" i="11"/>
  <c r="O433" i="11"/>
  <c r="N433" i="11"/>
  <c r="L433" i="11"/>
  <c r="O432" i="11"/>
  <c r="N432" i="11"/>
  <c r="L432" i="11"/>
  <c r="O431" i="11"/>
  <c r="N431" i="11"/>
  <c r="L431" i="11"/>
  <c r="M430" i="11"/>
  <c r="P432" i="11" s="1"/>
  <c r="K424" i="11"/>
  <c r="J424" i="11"/>
  <c r="I424" i="11"/>
  <c r="H424" i="11"/>
  <c r="O419" i="11"/>
  <c r="N419" i="11"/>
  <c r="L419" i="11"/>
  <c r="O418" i="11"/>
  <c r="N418" i="11"/>
  <c r="L418" i="11"/>
  <c r="O417" i="11"/>
  <c r="N417" i="11"/>
  <c r="L417" i="11"/>
  <c r="P416" i="11"/>
  <c r="O416" i="11"/>
  <c r="N416" i="11"/>
  <c r="L416" i="11"/>
  <c r="N415" i="11"/>
  <c r="O415" i="11" s="1"/>
  <c r="L415" i="11"/>
  <c r="M414" i="11"/>
  <c r="L403" i="11"/>
  <c r="M402" i="11"/>
  <c r="O404" i="11" s="1"/>
  <c r="L391" i="11"/>
  <c r="M390" i="11"/>
  <c r="O392" i="11" s="1"/>
  <c r="Q379" i="11"/>
  <c r="L378" i="11"/>
  <c r="M377" i="11"/>
  <c r="N378" i="11" s="1"/>
  <c r="O378" i="11" s="1"/>
  <c r="K369" i="11"/>
  <c r="J369" i="11"/>
  <c r="I369" i="11"/>
  <c r="H369" i="11"/>
  <c r="N361" i="11"/>
  <c r="O361" i="11" s="1"/>
  <c r="L361" i="11"/>
  <c r="M360" i="11"/>
  <c r="Q362" i="11" s="1"/>
  <c r="I353" i="11"/>
  <c r="H353" i="11"/>
  <c r="J353" i="11" s="1"/>
  <c r="K353" i="11" s="1"/>
  <c r="O345" i="11"/>
  <c r="N345" i="11"/>
  <c r="L345" i="11"/>
  <c r="M344" i="11"/>
  <c r="J339" i="11"/>
  <c r="I339" i="11"/>
  <c r="H339" i="11"/>
  <c r="L331" i="11"/>
  <c r="M330" i="11"/>
  <c r="N331" i="11" s="1"/>
  <c r="O331" i="11" s="1"/>
  <c r="K324" i="11"/>
  <c r="J324" i="11"/>
  <c r="I324" i="11"/>
  <c r="H324" i="11"/>
  <c r="N317" i="11"/>
  <c r="O317" i="11" s="1"/>
  <c r="L317" i="11"/>
  <c r="L316" i="11"/>
  <c r="M315" i="11"/>
  <c r="N316" i="11" s="1"/>
  <c r="O316" i="11" s="1"/>
  <c r="K309" i="11"/>
  <c r="J309" i="11"/>
  <c r="I309" i="11"/>
  <c r="H309" i="11"/>
  <c r="N301" i="11"/>
  <c r="O301" i="11" s="1"/>
  <c r="L301" i="11"/>
  <c r="Q300" i="11"/>
  <c r="O300" i="11"/>
  <c r="N300" i="11"/>
  <c r="L300" i="11"/>
  <c r="O299" i="11"/>
  <c r="N299" i="11"/>
  <c r="L299" i="11"/>
  <c r="M298" i="11"/>
  <c r="I291" i="11"/>
  <c r="H291" i="11"/>
  <c r="J291" i="11" s="1"/>
  <c r="K291" i="11" s="1"/>
  <c r="N283" i="11"/>
  <c r="O283" i="11" s="1"/>
  <c r="L283" i="11"/>
  <c r="N282" i="11"/>
  <c r="O282" i="11" s="1"/>
  <c r="L282" i="11"/>
  <c r="Q281" i="11"/>
  <c r="N281" i="11"/>
  <c r="O281" i="11" s="1"/>
  <c r="L281" i="11"/>
  <c r="N280" i="11"/>
  <c r="O280" i="11" s="1"/>
  <c r="L280" i="11"/>
  <c r="M279" i="11"/>
  <c r="I273" i="11"/>
  <c r="H273" i="11"/>
  <c r="J273" i="11" s="1"/>
  <c r="K273" i="11" s="1"/>
  <c r="O270" i="11"/>
  <c r="N270" i="11"/>
  <c r="L270" i="11"/>
  <c r="N269" i="11"/>
  <c r="O269" i="11" s="1"/>
  <c r="L269" i="11"/>
  <c r="N268" i="11"/>
  <c r="O268" i="11" s="1"/>
  <c r="L268" i="11"/>
  <c r="O267" i="11"/>
  <c r="N267" i="11"/>
  <c r="L267" i="11"/>
  <c r="L266" i="11"/>
  <c r="M265" i="11"/>
  <c r="Q267" i="11" s="1"/>
  <c r="K259" i="11"/>
  <c r="J259" i="11"/>
  <c r="I259" i="11"/>
  <c r="H259" i="11"/>
  <c r="N254" i="11"/>
  <c r="O254" i="11" s="1"/>
  <c r="L254" i="11"/>
  <c r="O253" i="11"/>
  <c r="N253" i="11"/>
  <c r="L253" i="11"/>
  <c r="N252" i="11"/>
  <c r="O252" i="11" s="1"/>
  <c r="L252" i="11"/>
  <c r="Q251" i="11"/>
  <c r="O251" i="11"/>
  <c r="N251" i="11"/>
  <c r="L251" i="11"/>
  <c r="O250" i="11"/>
  <c r="N250" i="11"/>
  <c r="L250" i="11"/>
  <c r="M249" i="11"/>
  <c r="I245" i="11"/>
  <c r="H245" i="11"/>
  <c r="J245" i="11" s="1"/>
  <c r="K245" i="11" s="1"/>
  <c r="N240" i="11"/>
  <c r="O240" i="11" s="1"/>
  <c r="L240" i="11"/>
  <c r="N239" i="11"/>
  <c r="O239" i="11" s="1"/>
  <c r="L239" i="11"/>
  <c r="O238" i="11"/>
  <c r="N238" i="11"/>
  <c r="L238" i="11"/>
  <c r="N237" i="11"/>
  <c r="O237" i="11" s="1"/>
  <c r="L237" i="11"/>
  <c r="L236" i="11"/>
  <c r="M235" i="11"/>
  <c r="N236" i="11" s="1"/>
  <c r="O236" i="11" s="1"/>
  <c r="K231" i="11"/>
  <c r="J231" i="11"/>
  <c r="I231" i="11"/>
  <c r="H231" i="11"/>
  <c r="N227" i="11"/>
  <c r="O227" i="11" s="1"/>
  <c r="L227" i="11"/>
  <c r="N226" i="11"/>
  <c r="O226" i="11" s="1"/>
  <c r="L226" i="11"/>
  <c r="N225" i="11"/>
  <c r="O225" i="11" s="1"/>
  <c r="L225" i="11"/>
  <c r="Q224" i="11"/>
  <c r="N224" i="11"/>
  <c r="O224" i="11" s="1"/>
  <c r="L224" i="11"/>
  <c r="N223" i="11"/>
  <c r="O223" i="11" s="1"/>
  <c r="L223" i="11"/>
  <c r="M222" i="11"/>
  <c r="I217" i="11"/>
  <c r="H217" i="11"/>
  <c r="J217" i="11" s="1"/>
  <c r="K217" i="11" s="1"/>
  <c r="O214" i="11"/>
  <c r="N214" i="11"/>
  <c r="L214" i="11"/>
  <c r="N213" i="11"/>
  <c r="O213" i="11" s="1"/>
  <c r="L213" i="11"/>
  <c r="N212" i="11"/>
  <c r="O212" i="11" s="1"/>
  <c r="L212" i="11"/>
  <c r="O211" i="11"/>
  <c r="N211" i="11"/>
  <c r="L211" i="11"/>
  <c r="L210" i="11"/>
  <c r="M209" i="11"/>
  <c r="Q211" i="11" s="1"/>
  <c r="K205" i="11"/>
  <c r="J205" i="11"/>
  <c r="I205" i="11"/>
  <c r="H205" i="11"/>
  <c r="N201" i="11"/>
  <c r="O201" i="11" s="1"/>
  <c r="L201" i="11"/>
  <c r="O200" i="11"/>
  <c r="N200" i="11"/>
  <c r="L200" i="11"/>
  <c r="N199" i="11"/>
  <c r="O199" i="11" s="1"/>
  <c r="L199" i="11"/>
  <c r="Q198" i="11"/>
  <c r="O198" i="11"/>
  <c r="N198" i="11"/>
  <c r="L198" i="11"/>
  <c r="O197" i="11"/>
  <c r="N197" i="11"/>
  <c r="L197" i="11"/>
  <c r="M196" i="11"/>
  <c r="I192" i="11"/>
  <c r="H192" i="11"/>
  <c r="J192" i="11" s="1"/>
  <c r="K192" i="11" s="1"/>
  <c r="N188" i="11"/>
  <c r="O188" i="11" s="1"/>
  <c r="L188" i="11"/>
  <c r="N187" i="11"/>
  <c r="O187" i="11" s="1"/>
  <c r="L187" i="11"/>
  <c r="O186" i="11"/>
  <c r="N186" i="11"/>
  <c r="L186" i="11"/>
  <c r="N185" i="11"/>
  <c r="O185" i="11" s="1"/>
  <c r="L185" i="11"/>
  <c r="L184" i="11"/>
  <c r="M183" i="11"/>
  <c r="N184" i="11" s="1"/>
  <c r="O184" i="11" s="1"/>
  <c r="K179" i="11"/>
  <c r="J179" i="11"/>
  <c r="I179" i="11"/>
  <c r="H179" i="11"/>
  <c r="N174" i="11"/>
  <c r="O174" i="11" s="1"/>
  <c r="L174" i="11"/>
  <c r="N173" i="11"/>
  <c r="O173" i="11" s="1"/>
  <c r="L173" i="11"/>
  <c r="N172" i="11"/>
  <c r="O172" i="11" s="1"/>
  <c r="L172" i="11"/>
  <c r="O171" i="11"/>
  <c r="N171" i="11"/>
  <c r="L171" i="11"/>
  <c r="N170" i="11"/>
  <c r="O170" i="11" s="1"/>
  <c r="L170" i="11"/>
  <c r="M169" i="11"/>
  <c r="I165" i="11"/>
  <c r="H165" i="11"/>
  <c r="J165" i="11" s="1"/>
  <c r="K165" i="11" s="1"/>
  <c r="O161" i="11"/>
  <c r="N161" i="11"/>
  <c r="L161" i="11"/>
  <c r="O160" i="11"/>
  <c r="N160" i="11"/>
  <c r="L160" i="11"/>
  <c r="O159" i="11"/>
  <c r="N159" i="11"/>
  <c r="L159" i="11"/>
  <c r="N158" i="11"/>
  <c r="O158" i="11" s="1"/>
  <c r="L158" i="11"/>
  <c r="O157" i="11"/>
  <c r="N157" i="11"/>
  <c r="L157" i="11"/>
  <c r="M156" i="11"/>
  <c r="AC89" i="11" s="1"/>
  <c r="J152" i="11"/>
  <c r="I152" i="11"/>
  <c r="H152" i="11"/>
  <c r="O146" i="11"/>
  <c r="N146" i="11"/>
  <c r="L146" i="11"/>
  <c r="O145" i="11"/>
  <c r="N145" i="11"/>
  <c r="L145" i="11"/>
  <c r="N144" i="11"/>
  <c r="O144" i="11" s="1"/>
  <c r="L144" i="11"/>
  <c r="N143" i="11"/>
  <c r="O143" i="11" s="1"/>
  <c r="L143" i="11"/>
  <c r="L142" i="11"/>
  <c r="M141" i="11"/>
  <c r="N142" i="11" s="1"/>
  <c r="O142" i="11" s="1"/>
  <c r="K137" i="11"/>
  <c r="J137" i="11"/>
  <c r="I137" i="11"/>
  <c r="H137" i="11"/>
  <c r="N132" i="11"/>
  <c r="O132" i="11" s="1"/>
  <c r="L132" i="11"/>
  <c r="N131" i="11"/>
  <c r="O131" i="11" s="1"/>
  <c r="L131" i="11"/>
  <c r="N130" i="11"/>
  <c r="O130" i="11" s="1"/>
  <c r="L130" i="11"/>
  <c r="O129" i="11"/>
  <c r="N129" i="11"/>
  <c r="L129" i="11"/>
  <c r="N128" i="11"/>
  <c r="O128" i="11" s="1"/>
  <c r="L128" i="11"/>
  <c r="M127" i="11"/>
  <c r="I123" i="11"/>
  <c r="H123" i="11"/>
  <c r="J123" i="11" s="1"/>
  <c r="K123" i="11" s="1"/>
  <c r="O116" i="11"/>
  <c r="N116" i="11"/>
  <c r="L116" i="11"/>
  <c r="O115" i="11"/>
  <c r="N115" i="11"/>
  <c r="L115" i="11"/>
  <c r="O114" i="11"/>
  <c r="N114" i="11"/>
  <c r="L114" i="11"/>
  <c r="N113" i="11"/>
  <c r="O113" i="11" s="1"/>
  <c r="L113" i="11"/>
  <c r="O112" i="11"/>
  <c r="N112" i="11"/>
  <c r="L112" i="11"/>
  <c r="M111" i="11"/>
  <c r="J107" i="11"/>
  <c r="I107" i="11"/>
  <c r="H107" i="11"/>
  <c r="O105" i="11"/>
  <c r="N105" i="11"/>
  <c r="L105" i="11"/>
  <c r="O104" i="11"/>
  <c r="N104" i="11"/>
  <c r="L104" i="11"/>
  <c r="N103" i="11"/>
  <c r="O103" i="11" s="1"/>
  <c r="L103" i="11"/>
  <c r="N102" i="11"/>
  <c r="O102" i="11" s="1"/>
  <c r="L102" i="11"/>
  <c r="L101" i="11"/>
  <c r="M100" i="11"/>
  <c r="Y89" i="11" s="1"/>
  <c r="K95" i="11"/>
  <c r="J95" i="11"/>
  <c r="I95" i="11"/>
  <c r="H95" i="11"/>
  <c r="N92" i="11"/>
  <c r="O92" i="11" s="1"/>
  <c r="L92" i="11"/>
  <c r="N91" i="11"/>
  <c r="O91" i="11" s="1"/>
  <c r="L91" i="11"/>
  <c r="N90" i="11"/>
  <c r="O90" i="11" s="1"/>
  <c r="L90" i="11"/>
  <c r="AF89" i="11"/>
  <c r="AD89" i="11"/>
  <c r="AB89" i="11"/>
  <c r="AA89" i="11"/>
  <c r="Z89" i="11"/>
  <c r="U89" i="11"/>
  <c r="S89" i="11"/>
  <c r="N89" i="11"/>
  <c r="O89" i="11" s="1"/>
  <c r="L89" i="11"/>
  <c r="L88" i="11"/>
  <c r="M87" i="11"/>
  <c r="N88" i="11" s="1"/>
  <c r="O88" i="11" s="1"/>
  <c r="K83" i="11"/>
  <c r="J83" i="11"/>
  <c r="I83" i="11"/>
  <c r="H83" i="11"/>
  <c r="O80" i="11"/>
  <c r="N80" i="11"/>
  <c r="L80" i="11"/>
  <c r="O79" i="11"/>
  <c r="N79" i="11"/>
  <c r="L79" i="11"/>
  <c r="N78" i="11"/>
  <c r="O78" i="11" s="1"/>
  <c r="L78" i="11"/>
  <c r="O77" i="11"/>
  <c r="N77" i="11"/>
  <c r="L77" i="11"/>
  <c r="N76" i="11"/>
  <c r="O76" i="11" s="1"/>
  <c r="L76" i="11"/>
  <c r="M75" i="11"/>
  <c r="W89" i="11" s="1"/>
  <c r="K71" i="11"/>
  <c r="J71" i="11"/>
  <c r="I71" i="11"/>
  <c r="H71" i="11"/>
  <c r="O67" i="11"/>
  <c r="N67" i="11"/>
  <c r="L67" i="11"/>
  <c r="O66" i="11"/>
  <c r="N66" i="11"/>
  <c r="L66" i="11"/>
  <c r="N65" i="11"/>
  <c r="O65" i="11" s="1"/>
  <c r="L65" i="11"/>
  <c r="O64" i="11"/>
  <c r="N64" i="11"/>
  <c r="L64" i="11"/>
  <c r="L63" i="11"/>
  <c r="M62" i="11"/>
  <c r="I57" i="11"/>
  <c r="H57" i="11"/>
  <c r="J57" i="11" s="1"/>
  <c r="K57" i="11" s="1"/>
  <c r="N52" i="11"/>
  <c r="O52" i="11" s="1"/>
  <c r="L52" i="11"/>
  <c r="N51" i="11"/>
  <c r="O51" i="11" s="1"/>
  <c r="L51" i="11"/>
  <c r="N50" i="11"/>
  <c r="O50" i="11" s="1"/>
  <c r="L50" i="11"/>
  <c r="O49" i="11"/>
  <c r="N49" i="11"/>
  <c r="L49" i="11"/>
  <c r="N48" i="11"/>
  <c r="O48" i="11" s="1"/>
  <c r="L48" i="11"/>
  <c r="M47" i="11"/>
  <c r="R43" i="11"/>
  <c r="J43" i="11"/>
  <c r="I43" i="11"/>
  <c r="H43" i="11"/>
  <c r="N39" i="11"/>
  <c r="O39" i="11" s="1"/>
  <c r="L39" i="11"/>
  <c r="O38" i="11"/>
  <c r="N38" i="11"/>
  <c r="L38" i="11"/>
  <c r="N37" i="11"/>
  <c r="O37" i="11" s="1"/>
  <c r="L37" i="11"/>
  <c r="O36" i="11"/>
  <c r="N36" i="11"/>
  <c r="L36" i="11"/>
  <c r="N35" i="11"/>
  <c r="O35" i="11" s="1"/>
  <c r="L35" i="11"/>
  <c r="M34" i="11"/>
  <c r="T89" i="11" s="1"/>
  <c r="I29" i="11"/>
  <c r="H29" i="11"/>
  <c r="J29" i="11" s="1"/>
  <c r="K29" i="11" s="1"/>
  <c r="O25" i="11"/>
  <c r="N25" i="11"/>
  <c r="L25" i="11"/>
  <c r="N24" i="11"/>
  <c r="O24" i="11" s="1"/>
  <c r="L24" i="11"/>
  <c r="O23" i="11"/>
  <c r="N23" i="11"/>
  <c r="L23" i="11"/>
  <c r="O22" i="11"/>
  <c r="N22" i="11"/>
  <c r="L22" i="11"/>
  <c r="O21" i="11"/>
  <c r="S71" i="11" s="1"/>
  <c r="N21" i="11"/>
  <c r="S39" i="11" s="1"/>
  <c r="L21" i="11"/>
  <c r="S6" i="11" s="1"/>
  <c r="M20" i="11"/>
  <c r="J15" i="11"/>
  <c r="K15" i="11" s="1"/>
  <c r="I15" i="11"/>
  <c r="H15" i="11"/>
  <c r="N10" i="11"/>
  <c r="O10" i="11" s="1"/>
  <c r="L10" i="11"/>
  <c r="N9" i="11"/>
  <c r="O9" i="11" s="1"/>
  <c r="L9" i="11"/>
  <c r="O8" i="11"/>
  <c r="N8" i="11"/>
  <c r="L8" i="11"/>
  <c r="N7" i="11"/>
  <c r="O7" i="11" s="1"/>
  <c r="L7" i="11"/>
  <c r="N6" i="11"/>
  <c r="R39" i="11" s="1"/>
  <c r="L6" i="11"/>
  <c r="R6" i="11" s="1"/>
  <c r="M5" i="11"/>
  <c r="R89" i="11" s="1"/>
  <c r="K155" i="10"/>
  <c r="I155" i="10"/>
  <c r="H155" i="10"/>
  <c r="J155" i="10" s="1"/>
  <c r="O150" i="10"/>
  <c r="N150" i="10"/>
  <c r="L150" i="10"/>
  <c r="O149" i="10"/>
  <c r="N149" i="10"/>
  <c r="L149" i="10"/>
  <c r="O148" i="10"/>
  <c r="N148" i="10"/>
  <c r="L148" i="10"/>
  <c r="O147" i="10"/>
  <c r="N147" i="10"/>
  <c r="L147" i="10"/>
  <c r="O146" i="10"/>
  <c r="N146" i="10"/>
  <c r="L146" i="10"/>
  <c r="M145" i="10"/>
  <c r="P147" i="10" s="1"/>
  <c r="K139" i="10"/>
  <c r="J139" i="10"/>
  <c r="I139" i="10"/>
  <c r="H139" i="10"/>
  <c r="O134" i="10"/>
  <c r="N134" i="10"/>
  <c r="L134" i="10"/>
  <c r="O133" i="10"/>
  <c r="N133" i="10"/>
  <c r="L133" i="10"/>
  <c r="O132" i="10"/>
  <c r="N132" i="10"/>
  <c r="L132" i="10"/>
  <c r="P131" i="10"/>
  <c r="O131" i="10"/>
  <c r="N131" i="10"/>
  <c r="L131" i="10"/>
  <c r="N130" i="10"/>
  <c r="O130" i="10" s="1"/>
  <c r="L130" i="10"/>
  <c r="M129" i="10"/>
  <c r="L118" i="10"/>
  <c r="M117" i="10"/>
  <c r="L107" i="10"/>
  <c r="M106" i="10"/>
  <c r="N107" i="10" s="1"/>
  <c r="O107" i="10" s="1"/>
  <c r="P97" i="10"/>
  <c r="L96" i="10"/>
  <c r="M95" i="10"/>
  <c r="O97" i="10" s="1"/>
  <c r="O84" i="10"/>
  <c r="N84" i="10"/>
  <c r="L84" i="10"/>
  <c r="M83" i="10"/>
  <c r="J76" i="10"/>
  <c r="K76" i="10" s="1"/>
  <c r="I76" i="10"/>
  <c r="H76" i="10"/>
  <c r="L68" i="10"/>
  <c r="M67" i="10"/>
  <c r="N68" i="10" s="1"/>
  <c r="O68" i="10" s="1"/>
  <c r="K62" i="10"/>
  <c r="J62" i="10"/>
  <c r="I62" i="10"/>
  <c r="H62" i="10"/>
  <c r="N54" i="10"/>
  <c r="O54" i="10" s="1"/>
  <c r="L54" i="10"/>
  <c r="M53" i="10"/>
  <c r="I47" i="10"/>
  <c r="H47" i="10"/>
  <c r="J47" i="10" s="1"/>
  <c r="K47" i="10" s="1"/>
  <c r="Q40" i="10"/>
  <c r="O40" i="10"/>
  <c r="N40" i="10"/>
  <c r="L40" i="10"/>
  <c r="N39" i="10"/>
  <c r="O39" i="10" s="1"/>
  <c r="L39" i="10"/>
  <c r="M38" i="10"/>
  <c r="I32" i="10"/>
  <c r="H32" i="10"/>
  <c r="J32" i="10" s="1"/>
  <c r="K32" i="10" s="1"/>
  <c r="O25" i="10"/>
  <c r="N25" i="10"/>
  <c r="L25" i="10"/>
  <c r="N24" i="10"/>
  <c r="O24" i="10" s="1"/>
  <c r="L24" i="10"/>
  <c r="O23" i="10"/>
  <c r="N23" i="10"/>
  <c r="L23" i="10"/>
  <c r="M22" i="10"/>
  <c r="Q24" i="10" s="1"/>
  <c r="J15" i="10"/>
  <c r="K15" i="10" s="1"/>
  <c r="I15" i="10"/>
  <c r="H15" i="10"/>
  <c r="N9" i="10"/>
  <c r="O9" i="10" s="1"/>
  <c r="L9" i="10"/>
  <c r="O8" i="10"/>
  <c r="N8" i="10"/>
  <c r="L8" i="10"/>
  <c r="N7" i="10"/>
  <c r="O7" i="10" s="1"/>
  <c r="L7" i="10"/>
  <c r="L6" i="10"/>
  <c r="M5" i="10"/>
  <c r="N6" i="10" s="1"/>
  <c r="O6" i="10" s="1"/>
  <c r="N98" i="9"/>
  <c r="O98" i="9" s="1"/>
  <c r="L98" i="9"/>
  <c r="L97" i="9"/>
  <c r="M96" i="9"/>
  <c r="N97" i="9" s="1"/>
  <c r="O97" i="9" s="1"/>
  <c r="O90" i="9"/>
  <c r="N90" i="9"/>
  <c r="L90" i="9"/>
  <c r="N89" i="9"/>
  <c r="O89" i="9" s="1"/>
  <c r="L89" i="9"/>
  <c r="O88" i="9"/>
  <c r="N88" i="9"/>
  <c r="L88" i="9"/>
  <c r="M87" i="9"/>
  <c r="N81" i="9"/>
  <c r="O81" i="9" s="1"/>
  <c r="L81" i="9"/>
  <c r="O80" i="9"/>
  <c r="N80" i="9"/>
  <c r="L80" i="9"/>
  <c r="N79" i="9"/>
  <c r="O79" i="9" s="1"/>
  <c r="L79" i="9"/>
  <c r="O78" i="9"/>
  <c r="N78" i="9"/>
  <c r="L78" i="9"/>
  <c r="M77" i="9"/>
  <c r="N69" i="9"/>
  <c r="O69" i="9" s="1"/>
  <c r="L69" i="9"/>
  <c r="O68" i="9"/>
  <c r="N68" i="9"/>
  <c r="L68" i="9"/>
  <c r="N67" i="9"/>
  <c r="O67" i="9" s="1"/>
  <c r="L67" i="9"/>
  <c r="M66" i="9"/>
  <c r="O56" i="9"/>
  <c r="N56" i="9"/>
  <c r="N55" i="9"/>
  <c r="O55" i="9" s="1"/>
  <c r="L55" i="9"/>
  <c r="M54" i="9"/>
  <c r="N47" i="9"/>
  <c r="O47" i="9" s="1"/>
  <c r="N46" i="9"/>
  <c r="O46" i="9" s="1"/>
  <c r="L46" i="9"/>
  <c r="L45" i="9"/>
  <c r="M44" i="9"/>
  <c r="N45" i="9" s="1"/>
  <c r="O45" i="9" s="1"/>
  <c r="H40" i="9"/>
  <c r="O35" i="9"/>
  <c r="N35" i="9"/>
  <c r="L35" i="9"/>
  <c r="N34" i="9"/>
  <c r="O34" i="9" s="1"/>
  <c r="L34" i="9"/>
  <c r="O33" i="9"/>
  <c r="N33" i="9"/>
  <c r="L33" i="9"/>
  <c r="M32" i="9"/>
  <c r="N25" i="9"/>
  <c r="O25" i="9" s="1"/>
  <c r="L25" i="9"/>
  <c r="O24" i="9"/>
  <c r="N24" i="9"/>
  <c r="L24" i="9"/>
  <c r="N23" i="9"/>
  <c r="O23" i="9" s="1"/>
  <c r="L23" i="9"/>
  <c r="L22" i="9"/>
  <c r="M21" i="9"/>
  <c r="N22" i="9" s="1"/>
  <c r="O22" i="9" s="1"/>
  <c r="K16" i="9"/>
  <c r="J16" i="9"/>
  <c r="I16" i="9"/>
  <c r="H16" i="9"/>
  <c r="N11" i="9"/>
  <c r="O11" i="9" s="1"/>
  <c r="L11" i="9"/>
  <c r="O10" i="9"/>
  <c r="N10" i="9"/>
  <c r="L10" i="9"/>
  <c r="N9" i="9"/>
  <c r="O9" i="9" s="1"/>
  <c r="L9" i="9"/>
  <c r="O8" i="9"/>
  <c r="N8" i="9"/>
  <c r="L8" i="9"/>
  <c r="N7" i="9"/>
  <c r="O7" i="9" s="1"/>
  <c r="L7" i="9"/>
  <c r="M6" i="9"/>
  <c r="I53" i="8"/>
  <c r="H53" i="8"/>
  <c r="J53" i="8" s="1"/>
  <c r="K53" i="8" s="1"/>
  <c r="O48" i="8"/>
  <c r="N48" i="8"/>
  <c r="L48" i="8"/>
  <c r="N47" i="8"/>
  <c r="O47" i="8" s="1"/>
  <c r="L47" i="8"/>
  <c r="N46" i="8"/>
  <c r="O46" i="8" s="1"/>
  <c r="L46" i="8"/>
  <c r="N45" i="8"/>
  <c r="O45" i="8" s="1"/>
  <c r="L45" i="8"/>
  <c r="N44" i="8"/>
  <c r="O44" i="8" s="1"/>
  <c r="L44" i="8"/>
  <c r="M43" i="8"/>
  <c r="P45" i="8" s="1"/>
  <c r="H38" i="8"/>
  <c r="J38" i="8" s="1"/>
  <c r="K38" i="8" s="1"/>
  <c r="N33" i="8"/>
  <c r="O33" i="8" s="1"/>
  <c r="L33" i="8"/>
  <c r="N32" i="8"/>
  <c r="O32" i="8" s="1"/>
  <c r="L32" i="8"/>
  <c r="N31" i="8"/>
  <c r="O31" i="8" s="1"/>
  <c r="L31" i="8"/>
  <c r="P30" i="8"/>
  <c r="O30" i="8"/>
  <c r="N30" i="8"/>
  <c r="L30" i="8"/>
  <c r="L29" i="8"/>
  <c r="M28" i="8"/>
  <c r="N29" i="8" s="1"/>
  <c r="O29" i="8" s="1"/>
  <c r="I22" i="8"/>
  <c r="H22" i="8"/>
  <c r="J22" i="8" s="1"/>
  <c r="O17" i="8"/>
  <c r="N17" i="8"/>
  <c r="L17" i="8"/>
  <c r="O16" i="8"/>
  <c r="N16" i="8"/>
  <c r="L16" i="8"/>
  <c r="O15" i="8"/>
  <c r="N15" i="8"/>
  <c r="L15" i="8"/>
  <c r="N14" i="8"/>
  <c r="O14" i="8" s="1"/>
  <c r="L14" i="8"/>
  <c r="O13" i="8"/>
  <c r="N13" i="8"/>
  <c r="L13" i="8"/>
  <c r="M12" i="8"/>
  <c r="P14" i="8" s="1"/>
  <c r="J134" i="7"/>
  <c r="K134" i="7" s="1"/>
  <c r="I134" i="7"/>
  <c r="H134" i="7"/>
  <c r="O129" i="7"/>
  <c r="N129" i="7"/>
  <c r="L129" i="7"/>
  <c r="O128" i="7"/>
  <c r="N128" i="7"/>
  <c r="L128" i="7"/>
  <c r="O127" i="7"/>
  <c r="N127" i="7"/>
  <c r="L127" i="7"/>
  <c r="P126" i="7"/>
  <c r="N126" i="7"/>
  <c r="O126" i="7" s="1"/>
  <c r="L126" i="7"/>
  <c r="N125" i="7"/>
  <c r="O125" i="7" s="1"/>
  <c r="L125" i="7"/>
  <c r="M124" i="7"/>
  <c r="H118" i="7"/>
  <c r="J118" i="7" s="1"/>
  <c r="K118" i="7" s="1"/>
  <c r="N113" i="7"/>
  <c r="O113" i="7" s="1"/>
  <c r="L113" i="7"/>
  <c r="N112" i="7"/>
  <c r="O112" i="7" s="1"/>
  <c r="L112" i="7"/>
  <c r="N111" i="7"/>
  <c r="O111" i="7" s="1"/>
  <c r="L111" i="7"/>
  <c r="N110" i="7"/>
  <c r="O110" i="7" s="1"/>
  <c r="L110" i="7"/>
  <c r="L109" i="7"/>
  <c r="M108" i="7"/>
  <c r="N109" i="7" s="1"/>
  <c r="O109" i="7" s="1"/>
  <c r="H102" i="7"/>
  <c r="J102" i="7" s="1"/>
  <c r="K102" i="7" s="1"/>
  <c r="O97" i="7"/>
  <c r="N97" i="7"/>
  <c r="L97" i="7"/>
  <c r="O96" i="7"/>
  <c r="N96" i="7"/>
  <c r="L96" i="7"/>
  <c r="N95" i="7"/>
  <c r="O95" i="7" s="1"/>
  <c r="L95" i="7"/>
  <c r="P94" i="7"/>
  <c r="O94" i="7"/>
  <c r="N94" i="7"/>
  <c r="L94" i="7"/>
  <c r="L93" i="7"/>
  <c r="M92" i="7"/>
  <c r="N93" i="7" s="1"/>
  <c r="O93" i="7" s="1"/>
  <c r="I86" i="7"/>
  <c r="H86" i="7"/>
  <c r="J86" i="7" s="1"/>
  <c r="K86" i="7" s="1"/>
  <c r="O81" i="7"/>
  <c r="N81" i="7"/>
  <c r="L81" i="7"/>
  <c r="O80" i="7"/>
  <c r="N80" i="7"/>
  <c r="L80" i="7"/>
  <c r="O79" i="7"/>
  <c r="N79" i="7"/>
  <c r="L79" i="7"/>
  <c r="N78" i="7"/>
  <c r="O78" i="7" s="1"/>
  <c r="L78" i="7"/>
  <c r="O77" i="7"/>
  <c r="N77" i="7"/>
  <c r="L77" i="7"/>
  <c r="M76" i="7"/>
  <c r="P78" i="7" s="1"/>
  <c r="J70" i="7"/>
  <c r="K70" i="7" s="1"/>
  <c r="I70" i="7"/>
  <c r="H70" i="7"/>
  <c r="N65" i="7"/>
  <c r="O65" i="7" s="1"/>
  <c r="L65" i="7"/>
  <c r="O64" i="7"/>
  <c r="N64" i="7"/>
  <c r="L64" i="7"/>
  <c r="O63" i="7"/>
  <c r="N63" i="7"/>
  <c r="L63" i="7"/>
  <c r="P62" i="7"/>
  <c r="O62" i="7"/>
  <c r="N62" i="7"/>
  <c r="L62" i="7"/>
  <c r="N61" i="7"/>
  <c r="O61" i="7" s="1"/>
  <c r="L61" i="7"/>
  <c r="M60" i="7"/>
  <c r="I54" i="7"/>
  <c r="H54" i="7"/>
  <c r="J54" i="7" s="1"/>
  <c r="K54" i="7" s="1"/>
  <c r="O49" i="7"/>
  <c r="N49" i="7"/>
  <c r="L49" i="7"/>
  <c r="N48" i="7"/>
  <c r="O48" i="7" s="1"/>
  <c r="L48" i="7"/>
  <c r="O47" i="7"/>
  <c r="N47" i="7"/>
  <c r="L47" i="7"/>
  <c r="N46" i="7"/>
  <c r="O46" i="7" s="1"/>
  <c r="L46" i="7"/>
  <c r="L45" i="7"/>
  <c r="M44" i="7"/>
  <c r="N45" i="7" s="1"/>
  <c r="O45" i="7" s="1"/>
  <c r="J38" i="7"/>
  <c r="K38" i="7" s="1"/>
  <c r="I38" i="7"/>
  <c r="H38" i="7"/>
  <c r="O33" i="7"/>
  <c r="N33" i="7"/>
  <c r="L33" i="7"/>
  <c r="O32" i="7"/>
  <c r="N32" i="7"/>
  <c r="L32" i="7"/>
  <c r="N31" i="7"/>
  <c r="O31" i="7" s="1"/>
  <c r="L31" i="7"/>
  <c r="O30" i="7"/>
  <c r="N30" i="7"/>
  <c r="L30" i="7"/>
  <c r="L29" i="7"/>
  <c r="M28" i="7"/>
  <c r="P30" i="7" s="1"/>
  <c r="I22" i="7"/>
  <c r="H22" i="7"/>
  <c r="J22" i="7" s="1"/>
  <c r="K22" i="7" s="1"/>
  <c r="O17" i="7"/>
  <c r="N17" i="7"/>
  <c r="L17" i="7"/>
  <c r="O16" i="7"/>
  <c r="N16" i="7"/>
  <c r="L16" i="7"/>
  <c r="O15" i="7"/>
  <c r="N15" i="7"/>
  <c r="L15" i="7"/>
  <c r="N14" i="7"/>
  <c r="O14" i="7" s="1"/>
  <c r="L14" i="7"/>
  <c r="O13" i="7"/>
  <c r="N13" i="7"/>
  <c r="L13" i="7"/>
  <c r="M12" i="7"/>
  <c r="P14" i="7" s="1"/>
  <c r="K171" i="6"/>
  <c r="J171" i="6"/>
  <c r="I171" i="6"/>
  <c r="H171" i="6"/>
  <c r="O166" i="6"/>
  <c r="N166" i="6"/>
  <c r="L166" i="6"/>
  <c r="N165" i="6"/>
  <c r="O165" i="6" s="1"/>
  <c r="L165" i="6"/>
  <c r="N164" i="6"/>
  <c r="O164" i="6" s="1"/>
  <c r="L164" i="6"/>
  <c r="P163" i="6"/>
  <c r="N163" i="6"/>
  <c r="O163" i="6" s="1"/>
  <c r="L163" i="6"/>
  <c r="N162" i="6"/>
  <c r="O162" i="6" s="1"/>
  <c r="L162" i="6"/>
  <c r="M161" i="6"/>
  <c r="K156" i="6"/>
  <c r="H156" i="6"/>
  <c r="J156" i="6" s="1"/>
  <c r="N151" i="6"/>
  <c r="O151" i="6" s="1"/>
  <c r="L151" i="6"/>
  <c r="N150" i="6"/>
  <c r="O150" i="6" s="1"/>
  <c r="L150" i="6"/>
  <c r="O149" i="6"/>
  <c r="N149" i="6"/>
  <c r="L149" i="6"/>
  <c r="N148" i="6"/>
  <c r="O148" i="6" s="1"/>
  <c r="L148" i="6"/>
  <c r="L147" i="6"/>
  <c r="M146" i="6"/>
  <c r="N147" i="6" s="1"/>
  <c r="O147" i="6" s="1"/>
  <c r="H140" i="6"/>
  <c r="J140" i="6" s="1"/>
  <c r="K140" i="6" s="1"/>
  <c r="N135" i="6"/>
  <c r="O135" i="6" s="1"/>
  <c r="L135" i="6"/>
  <c r="O134" i="6"/>
  <c r="N134" i="6"/>
  <c r="L134" i="6"/>
  <c r="N133" i="6"/>
  <c r="O133" i="6" s="1"/>
  <c r="L133" i="6"/>
  <c r="O132" i="6"/>
  <c r="N132" i="6"/>
  <c r="L132" i="6"/>
  <c r="L131" i="6"/>
  <c r="M130" i="6"/>
  <c r="P132" i="6" s="1"/>
  <c r="I124" i="6"/>
  <c r="H124" i="6"/>
  <c r="J124" i="6" s="1"/>
  <c r="O119" i="6"/>
  <c r="N119" i="6"/>
  <c r="L119" i="6"/>
  <c r="O118" i="6"/>
  <c r="N118" i="6"/>
  <c r="L118" i="6"/>
  <c r="O117" i="6"/>
  <c r="N117" i="6"/>
  <c r="L117" i="6"/>
  <c r="N116" i="6"/>
  <c r="O116" i="6" s="1"/>
  <c r="L116" i="6"/>
  <c r="O115" i="6"/>
  <c r="N115" i="6"/>
  <c r="L115" i="6"/>
  <c r="M114" i="6"/>
  <c r="P116" i="6" s="1"/>
  <c r="K108" i="6"/>
  <c r="J108" i="6"/>
  <c r="I108" i="6"/>
  <c r="H108" i="6"/>
  <c r="O103" i="6"/>
  <c r="N103" i="6"/>
  <c r="L103" i="6"/>
  <c r="O102" i="6"/>
  <c r="N102" i="6"/>
  <c r="L102" i="6"/>
  <c r="O101" i="6"/>
  <c r="N101" i="6"/>
  <c r="L101" i="6"/>
  <c r="P100" i="6"/>
  <c r="O100" i="6"/>
  <c r="N100" i="6"/>
  <c r="L100" i="6"/>
  <c r="O99" i="6"/>
  <c r="N99" i="6"/>
  <c r="L99" i="6"/>
  <c r="M98" i="6"/>
  <c r="K90" i="6"/>
  <c r="I90" i="6"/>
  <c r="H90" i="6"/>
  <c r="J90" i="6" s="1"/>
  <c r="O85" i="6"/>
  <c r="N85" i="6"/>
  <c r="L85" i="6"/>
  <c r="N84" i="6"/>
  <c r="O84" i="6" s="1"/>
  <c r="L84" i="6"/>
  <c r="O83" i="6"/>
  <c r="N83" i="6"/>
  <c r="L83" i="6"/>
  <c r="N82" i="6"/>
  <c r="O82" i="6" s="1"/>
  <c r="L82" i="6"/>
  <c r="O81" i="6"/>
  <c r="L81" i="6"/>
  <c r="M80" i="6"/>
  <c r="N81" i="6" s="1"/>
  <c r="K74" i="6"/>
  <c r="J74" i="6"/>
  <c r="I74" i="6"/>
  <c r="H74" i="6"/>
  <c r="O69" i="6"/>
  <c r="N69" i="6"/>
  <c r="L69" i="6"/>
  <c r="O68" i="6"/>
  <c r="N68" i="6"/>
  <c r="L68" i="6"/>
  <c r="O67" i="6"/>
  <c r="N67" i="6"/>
  <c r="L67" i="6"/>
  <c r="P66" i="6"/>
  <c r="O66" i="6"/>
  <c r="N66" i="6"/>
  <c r="L66" i="6"/>
  <c r="O65" i="6"/>
  <c r="N65" i="6"/>
  <c r="L65" i="6"/>
  <c r="M64" i="6"/>
  <c r="K57" i="6"/>
  <c r="I57" i="6"/>
  <c r="H57" i="6"/>
  <c r="J57" i="6" s="1"/>
  <c r="O52" i="6"/>
  <c r="N52" i="6"/>
  <c r="L52" i="6"/>
  <c r="O51" i="6"/>
  <c r="N51" i="6"/>
  <c r="L51" i="6"/>
  <c r="N50" i="6"/>
  <c r="O50" i="6" s="1"/>
  <c r="L50" i="6"/>
  <c r="P49" i="6"/>
  <c r="N49" i="6"/>
  <c r="O49" i="6" s="1"/>
  <c r="L49" i="6"/>
  <c r="O48" i="6"/>
  <c r="N48" i="6"/>
  <c r="L48" i="6"/>
  <c r="M47" i="6"/>
  <c r="J40" i="6"/>
  <c r="K40" i="6" s="1"/>
  <c r="H40" i="6"/>
  <c r="O35" i="6"/>
  <c r="N35" i="6"/>
  <c r="L35" i="6"/>
  <c r="O34" i="6"/>
  <c r="N34" i="6"/>
  <c r="L34" i="6"/>
  <c r="R33" i="6"/>
  <c r="O33" i="6"/>
  <c r="N33" i="6"/>
  <c r="L33" i="6"/>
  <c r="P32" i="6"/>
  <c r="N32" i="6"/>
  <c r="O32" i="6" s="1"/>
  <c r="L32" i="6"/>
  <c r="O31" i="6"/>
  <c r="N31" i="6"/>
  <c r="L31" i="6"/>
  <c r="M30" i="6"/>
  <c r="K22" i="6"/>
  <c r="I22" i="6"/>
  <c r="H22" i="6"/>
  <c r="J22" i="6" s="1"/>
  <c r="N17" i="6"/>
  <c r="O17" i="6" s="1"/>
  <c r="L17" i="6"/>
  <c r="N16" i="6"/>
  <c r="O16" i="6" s="1"/>
  <c r="L16" i="6"/>
  <c r="O15" i="6"/>
  <c r="N15" i="6"/>
  <c r="L15" i="6"/>
  <c r="O14" i="6"/>
  <c r="N14" i="6"/>
  <c r="L14" i="6"/>
  <c r="O13" i="6"/>
  <c r="N13" i="6"/>
  <c r="L13" i="6"/>
  <c r="H793" i="5"/>
  <c r="J793" i="5" s="1"/>
  <c r="O788" i="5"/>
  <c r="N788" i="5"/>
  <c r="L788" i="5"/>
  <c r="O787" i="5"/>
  <c r="N787" i="5"/>
  <c r="L787" i="5"/>
  <c r="N786" i="5"/>
  <c r="O786" i="5" s="1"/>
  <c r="L786" i="5"/>
  <c r="N785" i="5"/>
  <c r="O785" i="5" s="1"/>
  <c r="L785" i="5"/>
  <c r="N784" i="5"/>
  <c r="O784" i="5" s="1"/>
  <c r="L784" i="5"/>
  <c r="M783" i="5"/>
  <c r="P785" i="5" s="1"/>
  <c r="H778" i="5"/>
  <c r="J778" i="5" s="1"/>
  <c r="O773" i="5"/>
  <c r="N773" i="5"/>
  <c r="L773" i="5"/>
  <c r="N772" i="5"/>
  <c r="O772" i="5" s="1"/>
  <c r="L772" i="5"/>
  <c r="O771" i="5"/>
  <c r="N771" i="5"/>
  <c r="L771" i="5"/>
  <c r="P770" i="5"/>
  <c r="O770" i="5"/>
  <c r="N770" i="5"/>
  <c r="L770" i="5"/>
  <c r="N769" i="5"/>
  <c r="O769" i="5" s="1"/>
  <c r="L769" i="5"/>
  <c r="M768" i="5"/>
  <c r="H762" i="5"/>
  <c r="J762" i="5" s="1"/>
  <c r="K762" i="5" s="1"/>
  <c r="O757" i="5"/>
  <c r="N757" i="5"/>
  <c r="L757" i="5"/>
  <c r="N756" i="5"/>
  <c r="O756" i="5" s="1"/>
  <c r="L756" i="5"/>
  <c r="N755" i="5"/>
  <c r="O755" i="5" s="1"/>
  <c r="L755" i="5"/>
  <c r="O754" i="5"/>
  <c r="N754" i="5"/>
  <c r="L754" i="5"/>
  <c r="L753" i="5"/>
  <c r="M752" i="5"/>
  <c r="I746" i="5"/>
  <c r="H746" i="5"/>
  <c r="J746" i="5" s="1"/>
  <c r="K746" i="5" s="1"/>
  <c r="N741" i="5"/>
  <c r="O741" i="5" s="1"/>
  <c r="L741" i="5"/>
  <c r="N740" i="5"/>
  <c r="O740" i="5" s="1"/>
  <c r="L740" i="5"/>
  <c r="N739" i="5"/>
  <c r="O739" i="5" s="1"/>
  <c r="L739" i="5"/>
  <c r="O738" i="5"/>
  <c r="N738" i="5"/>
  <c r="L738" i="5"/>
  <c r="L737" i="5"/>
  <c r="M736" i="5"/>
  <c r="J730" i="5"/>
  <c r="K730" i="5" s="1"/>
  <c r="I730" i="5"/>
  <c r="H730" i="5"/>
  <c r="O725" i="5"/>
  <c r="N725" i="5"/>
  <c r="L725" i="5"/>
  <c r="N724" i="5"/>
  <c r="O724" i="5" s="1"/>
  <c r="L724" i="5"/>
  <c r="O723" i="5"/>
  <c r="N723" i="5"/>
  <c r="L723" i="5"/>
  <c r="P722" i="5"/>
  <c r="O722" i="5"/>
  <c r="N722" i="5"/>
  <c r="L722" i="5"/>
  <c r="L721" i="5"/>
  <c r="M720" i="5"/>
  <c r="N721" i="5" s="1"/>
  <c r="O721" i="5" s="1"/>
  <c r="J714" i="5"/>
  <c r="K714" i="5" s="1"/>
  <c r="I714" i="5"/>
  <c r="H714" i="5"/>
  <c r="N709" i="5"/>
  <c r="O709" i="5" s="1"/>
  <c r="L709" i="5"/>
  <c r="N708" i="5"/>
  <c r="O708" i="5" s="1"/>
  <c r="L708" i="5"/>
  <c r="N707" i="5"/>
  <c r="O707" i="5" s="1"/>
  <c r="L707" i="5"/>
  <c r="P706" i="5"/>
  <c r="O706" i="5"/>
  <c r="N706" i="5"/>
  <c r="L706" i="5"/>
  <c r="O705" i="5"/>
  <c r="N705" i="5"/>
  <c r="L705" i="5"/>
  <c r="M704" i="5"/>
  <c r="K698" i="5"/>
  <c r="I698" i="5"/>
  <c r="H698" i="5"/>
  <c r="J698" i="5" s="1"/>
  <c r="N693" i="5"/>
  <c r="O693" i="5" s="1"/>
  <c r="L693" i="5"/>
  <c r="N692" i="5"/>
  <c r="O692" i="5" s="1"/>
  <c r="L692" i="5"/>
  <c r="O691" i="5"/>
  <c r="N691" i="5"/>
  <c r="L691" i="5"/>
  <c r="O690" i="5"/>
  <c r="N690" i="5"/>
  <c r="L690" i="5"/>
  <c r="L689" i="5"/>
  <c r="M688" i="5"/>
  <c r="J682" i="5"/>
  <c r="K682" i="5" s="1"/>
  <c r="I682" i="5"/>
  <c r="H682" i="5"/>
  <c r="N677" i="5"/>
  <c r="O677" i="5" s="1"/>
  <c r="L677" i="5"/>
  <c r="O676" i="5"/>
  <c r="N676" i="5"/>
  <c r="L676" i="5"/>
  <c r="N675" i="5"/>
  <c r="O675" i="5" s="1"/>
  <c r="L675" i="5"/>
  <c r="P674" i="5"/>
  <c r="N674" i="5"/>
  <c r="O674" i="5" s="1"/>
  <c r="L674" i="5"/>
  <c r="N673" i="5"/>
  <c r="O673" i="5" s="1"/>
  <c r="L673" i="5"/>
  <c r="M672" i="5"/>
  <c r="I666" i="5"/>
  <c r="H666" i="5"/>
  <c r="J666" i="5" s="1"/>
  <c r="K666" i="5" s="1"/>
  <c r="O661" i="5"/>
  <c r="N661" i="5"/>
  <c r="L661" i="5"/>
  <c r="N660" i="5"/>
  <c r="O660" i="5" s="1"/>
  <c r="L660" i="5"/>
  <c r="N659" i="5"/>
  <c r="O659" i="5" s="1"/>
  <c r="L659" i="5"/>
  <c r="O658" i="5"/>
  <c r="N658" i="5"/>
  <c r="L658" i="5"/>
  <c r="L657" i="5"/>
  <c r="M656" i="5"/>
  <c r="K649" i="5"/>
  <c r="J649" i="5"/>
  <c r="I649" i="5"/>
  <c r="H649" i="5"/>
  <c r="N645" i="5"/>
  <c r="O645" i="5" s="1"/>
  <c r="L645" i="5"/>
  <c r="N644" i="5"/>
  <c r="O644" i="5" s="1"/>
  <c r="L644" i="5"/>
  <c r="N643" i="5"/>
  <c r="O643" i="5" s="1"/>
  <c r="L643" i="5"/>
  <c r="O642" i="5"/>
  <c r="N642" i="5"/>
  <c r="L642" i="5"/>
  <c r="L641" i="5"/>
  <c r="M640" i="5"/>
  <c r="N641" i="5" s="1"/>
  <c r="O641" i="5" s="1"/>
  <c r="I634" i="5"/>
  <c r="H634" i="5"/>
  <c r="J634" i="5" s="1"/>
  <c r="K634" i="5" s="1"/>
  <c r="N630" i="5"/>
  <c r="O630" i="5" s="1"/>
  <c r="N629" i="5"/>
  <c r="O629" i="5" s="1"/>
  <c r="N628" i="5"/>
  <c r="O628" i="5" s="1"/>
  <c r="O627" i="5"/>
  <c r="N627" i="5"/>
  <c r="N626" i="5"/>
  <c r="O626" i="5" s="1"/>
  <c r="L626" i="5"/>
  <c r="M625" i="5"/>
  <c r="Q627" i="5" s="1"/>
  <c r="I620" i="5"/>
  <c r="H620" i="5"/>
  <c r="J620" i="5" s="1"/>
  <c r="K620" i="5" s="1"/>
  <c r="N615" i="5"/>
  <c r="O615" i="5" s="1"/>
  <c r="L615" i="5"/>
  <c r="O614" i="5"/>
  <c r="N614" i="5"/>
  <c r="L614" i="5"/>
  <c r="N613" i="5"/>
  <c r="O613" i="5" s="1"/>
  <c r="L613" i="5"/>
  <c r="O612" i="5"/>
  <c r="N612" i="5"/>
  <c r="L612" i="5"/>
  <c r="N611" i="5"/>
  <c r="O611" i="5" s="1"/>
  <c r="L611" i="5"/>
  <c r="M610" i="5"/>
  <c r="Q612" i="5" s="1"/>
  <c r="I604" i="5"/>
  <c r="H604" i="5"/>
  <c r="J604" i="5" s="1"/>
  <c r="K604" i="5" s="1"/>
  <c r="N600" i="5"/>
  <c r="O600" i="5" s="1"/>
  <c r="L600" i="5"/>
  <c r="O599" i="5"/>
  <c r="N599" i="5"/>
  <c r="L599" i="5"/>
  <c r="O598" i="5"/>
  <c r="N598" i="5"/>
  <c r="L598" i="5"/>
  <c r="N597" i="5"/>
  <c r="O597" i="5" s="1"/>
  <c r="L597" i="5"/>
  <c r="L596" i="5"/>
  <c r="M595" i="5"/>
  <c r="Q597" i="5" s="1"/>
  <c r="J587" i="5"/>
  <c r="K587" i="5" s="1"/>
  <c r="I587" i="5"/>
  <c r="H587" i="5"/>
  <c r="O581" i="5"/>
  <c r="N581" i="5"/>
  <c r="L581" i="5"/>
  <c r="N580" i="5"/>
  <c r="O580" i="5" s="1"/>
  <c r="L580" i="5"/>
  <c r="O579" i="5"/>
  <c r="N579" i="5"/>
  <c r="L579" i="5"/>
  <c r="N578" i="5"/>
  <c r="O578" i="5" s="1"/>
  <c r="L578" i="5"/>
  <c r="L577" i="5"/>
  <c r="M576" i="5"/>
  <c r="K571" i="5"/>
  <c r="I571" i="5"/>
  <c r="H571" i="5"/>
  <c r="J571" i="5" s="1"/>
  <c r="O567" i="5"/>
  <c r="N567" i="5"/>
  <c r="L567" i="5"/>
  <c r="O566" i="5"/>
  <c r="N566" i="5"/>
  <c r="L566" i="5"/>
  <c r="N565" i="5"/>
  <c r="O565" i="5" s="1"/>
  <c r="L565" i="5"/>
  <c r="Q564" i="5"/>
  <c r="N564" i="5"/>
  <c r="O564" i="5" s="1"/>
  <c r="L564" i="5"/>
  <c r="N563" i="5"/>
  <c r="O563" i="5" s="1"/>
  <c r="L563" i="5"/>
  <c r="M562" i="5"/>
  <c r="K558" i="5"/>
  <c r="I558" i="5"/>
  <c r="H558" i="5"/>
  <c r="J558" i="5" s="1"/>
  <c r="N552" i="5"/>
  <c r="O552" i="5" s="1"/>
  <c r="L552" i="5"/>
  <c r="O551" i="5"/>
  <c r="N551" i="5"/>
  <c r="L551" i="5"/>
  <c r="O550" i="5"/>
  <c r="N550" i="5"/>
  <c r="L550" i="5"/>
  <c r="O549" i="5"/>
  <c r="N549" i="5"/>
  <c r="L549" i="5"/>
  <c r="N548" i="5"/>
  <c r="O548" i="5" s="1"/>
  <c r="L548" i="5"/>
  <c r="M547" i="5"/>
  <c r="Q549" i="5" s="1"/>
  <c r="J542" i="5"/>
  <c r="I542" i="5"/>
  <c r="K542" i="5" s="1"/>
  <c r="H542" i="5"/>
  <c r="N534" i="5"/>
  <c r="O534" i="5" s="1"/>
  <c r="L534" i="5"/>
  <c r="N533" i="5"/>
  <c r="O533" i="5" s="1"/>
  <c r="L533" i="5"/>
  <c r="O532" i="5"/>
  <c r="N532" i="5"/>
  <c r="L532" i="5"/>
  <c r="Q531" i="5"/>
  <c r="O531" i="5"/>
  <c r="N531" i="5"/>
  <c r="L531" i="5"/>
  <c r="N530" i="5"/>
  <c r="O530" i="5" s="1"/>
  <c r="L530" i="5"/>
  <c r="M529" i="5"/>
  <c r="J525" i="5"/>
  <c r="K525" i="5" s="1"/>
  <c r="I525" i="5"/>
  <c r="H525" i="5"/>
  <c r="N517" i="5"/>
  <c r="O517" i="5" s="1"/>
  <c r="L517" i="5"/>
  <c r="N516" i="5"/>
  <c r="O516" i="5" s="1"/>
  <c r="L516" i="5"/>
  <c r="O515" i="5"/>
  <c r="N515" i="5"/>
  <c r="L515" i="5"/>
  <c r="N514" i="5"/>
  <c r="O514" i="5" s="1"/>
  <c r="L514" i="5"/>
  <c r="N513" i="5"/>
  <c r="O513" i="5" s="1"/>
  <c r="L513" i="5"/>
  <c r="M512" i="5"/>
  <c r="Q514" i="5" s="1"/>
  <c r="J507" i="5"/>
  <c r="K507" i="5" s="1"/>
  <c r="I507" i="5"/>
  <c r="H507" i="5"/>
  <c r="O499" i="5"/>
  <c r="N499" i="5"/>
  <c r="L499" i="5"/>
  <c r="O498" i="5"/>
  <c r="N498" i="5"/>
  <c r="L498" i="5"/>
  <c r="N497" i="5"/>
  <c r="O497" i="5" s="1"/>
  <c r="L497" i="5"/>
  <c r="N496" i="5"/>
  <c r="O496" i="5" s="1"/>
  <c r="L496" i="5"/>
  <c r="L495" i="5"/>
  <c r="M494" i="5"/>
  <c r="K489" i="5"/>
  <c r="I489" i="5"/>
  <c r="H489" i="5"/>
  <c r="J489" i="5" s="1"/>
  <c r="N480" i="5"/>
  <c r="O480" i="5" s="1"/>
  <c r="L480" i="5"/>
  <c r="O479" i="5"/>
  <c r="N479" i="5"/>
  <c r="L479" i="5"/>
  <c r="O478" i="5"/>
  <c r="N478" i="5"/>
  <c r="L478" i="5"/>
  <c r="O477" i="5"/>
  <c r="N477" i="5"/>
  <c r="L477" i="5"/>
  <c r="N476" i="5"/>
  <c r="O476" i="5" s="1"/>
  <c r="L476" i="5"/>
  <c r="M475" i="5"/>
  <c r="Q477" i="5" s="1"/>
  <c r="I471" i="5"/>
  <c r="H471" i="5"/>
  <c r="J471" i="5" s="1"/>
  <c r="K471" i="5" s="1"/>
  <c r="N464" i="5"/>
  <c r="O464" i="5" s="1"/>
  <c r="L464" i="5"/>
  <c r="N463" i="5"/>
  <c r="O463" i="5" s="1"/>
  <c r="L463" i="5"/>
  <c r="O462" i="5"/>
  <c r="N462" i="5"/>
  <c r="L462" i="5"/>
  <c r="N461" i="5"/>
  <c r="O461" i="5" s="1"/>
  <c r="L461" i="5"/>
  <c r="L460" i="5"/>
  <c r="M459" i="5"/>
  <c r="Q461" i="5" s="1"/>
  <c r="J455" i="5"/>
  <c r="K455" i="5" s="1"/>
  <c r="I455" i="5"/>
  <c r="H455" i="5"/>
  <c r="O446" i="5"/>
  <c r="N446" i="5"/>
  <c r="L446" i="5"/>
  <c r="N445" i="5"/>
  <c r="O445" i="5" s="1"/>
  <c r="L445" i="5"/>
  <c r="O444" i="5"/>
  <c r="N444" i="5"/>
  <c r="L444" i="5"/>
  <c r="Q443" i="5"/>
  <c r="N443" i="5"/>
  <c r="O443" i="5" s="1"/>
  <c r="L443" i="5"/>
  <c r="N442" i="5"/>
  <c r="O442" i="5" s="1"/>
  <c r="L442" i="5"/>
  <c r="M441" i="5"/>
  <c r="J437" i="5"/>
  <c r="K437" i="5" s="1"/>
  <c r="I437" i="5"/>
  <c r="H437" i="5"/>
  <c r="O430" i="5"/>
  <c r="N430" i="5"/>
  <c r="L430" i="5"/>
  <c r="N429" i="5"/>
  <c r="O429" i="5" s="1"/>
  <c r="L429" i="5"/>
  <c r="N428" i="5"/>
  <c r="O428" i="5" s="1"/>
  <c r="L428" i="5"/>
  <c r="O427" i="5"/>
  <c r="N427" i="5"/>
  <c r="L427" i="5"/>
  <c r="N426" i="5"/>
  <c r="O426" i="5" s="1"/>
  <c r="L426" i="5"/>
  <c r="M425" i="5"/>
  <c r="Q427" i="5" s="1"/>
  <c r="I421" i="5"/>
  <c r="H421" i="5"/>
  <c r="J421" i="5" s="1"/>
  <c r="K421" i="5" s="1"/>
  <c r="N417" i="5"/>
  <c r="O417" i="5" s="1"/>
  <c r="L417" i="5"/>
  <c r="O416" i="5"/>
  <c r="N416" i="5"/>
  <c r="L416" i="5"/>
  <c r="N415" i="5"/>
  <c r="O415" i="5" s="1"/>
  <c r="L415" i="5"/>
  <c r="N414" i="5"/>
  <c r="O414" i="5" s="1"/>
  <c r="L414" i="5"/>
  <c r="N413" i="5"/>
  <c r="O413" i="5" s="1"/>
  <c r="L413" i="5"/>
  <c r="M412" i="5"/>
  <c r="Q414" i="5" s="1"/>
  <c r="I408" i="5"/>
  <c r="H408" i="5"/>
  <c r="J408" i="5" s="1"/>
  <c r="K408" i="5" s="1"/>
  <c r="N405" i="5"/>
  <c r="O405" i="5" s="1"/>
  <c r="L405" i="5"/>
  <c r="N404" i="5"/>
  <c r="O404" i="5" s="1"/>
  <c r="L404" i="5"/>
  <c r="O403" i="5"/>
  <c r="N403" i="5"/>
  <c r="L403" i="5"/>
  <c r="Q402" i="5"/>
  <c r="N402" i="5"/>
  <c r="O402" i="5" s="1"/>
  <c r="L402" i="5"/>
  <c r="O401" i="5"/>
  <c r="L401" i="5"/>
  <c r="M400" i="5"/>
  <c r="N401" i="5" s="1"/>
  <c r="I396" i="5"/>
  <c r="H396" i="5"/>
  <c r="J396" i="5" s="1"/>
  <c r="K396" i="5" s="1"/>
  <c r="O392" i="5"/>
  <c r="N392" i="5"/>
  <c r="L392" i="5"/>
  <c r="N391" i="5"/>
  <c r="O391" i="5" s="1"/>
  <c r="L391" i="5"/>
  <c r="N390" i="5"/>
  <c r="O390" i="5" s="1"/>
  <c r="L390" i="5"/>
  <c r="O389" i="5"/>
  <c r="N389" i="5"/>
  <c r="L389" i="5"/>
  <c r="N388" i="5"/>
  <c r="O388" i="5" s="1"/>
  <c r="L388" i="5"/>
  <c r="M387" i="5"/>
  <c r="J383" i="5"/>
  <c r="K383" i="5" s="1"/>
  <c r="I383" i="5"/>
  <c r="H383" i="5"/>
  <c r="O380" i="5"/>
  <c r="N380" i="5"/>
  <c r="L380" i="5"/>
  <c r="N379" i="5"/>
  <c r="O379" i="5" s="1"/>
  <c r="L379" i="5"/>
  <c r="O378" i="5"/>
  <c r="N378" i="5"/>
  <c r="L378" i="5"/>
  <c r="O377" i="5"/>
  <c r="N377" i="5"/>
  <c r="L377" i="5"/>
  <c r="L376" i="5"/>
  <c r="M375" i="5"/>
  <c r="N376" i="5" s="1"/>
  <c r="O376" i="5" s="1"/>
  <c r="J371" i="5"/>
  <c r="K371" i="5" s="1"/>
  <c r="I371" i="5"/>
  <c r="H371" i="5"/>
  <c r="O367" i="5"/>
  <c r="N367" i="5"/>
  <c r="L367" i="5"/>
  <c r="N366" i="5"/>
  <c r="O366" i="5" s="1"/>
  <c r="L366" i="5"/>
  <c r="N365" i="5"/>
  <c r="O365" i="5" s="1"/>
  <c r="L365" i="5"/>
  <c r="O364" i="5"/>
  <c r="N364" i="5"/>
  <c r="L364" i="5"/>
  <c r="O363" i="5"/>
  <c r="N363" i="5"/>
  <c r="L363" i="5"/>
  <c r="M362" i="5"/>
  <c r="J358" i="5"/>
  <c r="K358" i="5" s="1"/>
  <c r="I358" i="5"/>
  <c r="H358" i="5"/>
  <c r="N354" i="5"/>
  <c r="O354" i="5" s="1"/>
  <c r="L354" i="5"/>
  <c r="N353" i="5"/>
  <c r="O353" i="5" s="1"/>
  <c r="L353" i="5"/>
  <c r="O352" i="5"/>
  <c r="N352" i="5"/>
  <c r="L352" i="5"/>
  <c r="O351" i="5"/>
  <c r="N351" i="5"/>
  <c r="L351" i="5"/>
  <c r="O350" i="5"/>
  <c r="N350" i="5"/>
  <c r="L350" i="5"/>
  <c r="M349" i="5"/>
  <c r="I345" i="5"/>
  <c r="H345" i="5"/>
  <c r="J345" i="5" s="1"/>
  <c r="K345" i="5" s="1"/>
  <c r="N340" i="5"/>
  <c r="O340" i="5" s="1"/>
  <c r="L340" i="5"/>
  <c r="N339" i="5"/>
  <c r="O339" i="5" s="1"/>
  <c r="L339" i="5"/>
  <c r="O338" i="5"/>
  <c r="N338" i="5"/>
  <c r="L338" i="5"/>
  <c r="O337" i="5"/>
  <c r="N337" i="5"/>
  <c r="L337" i="5"/>
  <c r="N336" i="5"/>
  <c r="O336" i="5" s="1"/>
  <c r="L336" i="5"/>
  <c r="M335" i="5"/>
  <c r="J331" i="5"/>
  <c r="I331" i="5"/>
  <c r="K331" i="5" s="1"/>
  <c r="H331" i="5"/>
  <c r="N328" i="5"/>
  <c r="O328" i="5" s="1"/>
  <c r="L328" i="5"/>
  <c r="O327" i="5"/>
  <c r="N327" i="5"/>
  <c r="L327" i="5"/>
  <c r="N326" i="5"/>
  <c r="O326" i="5" s="1"/>
  <c r="L326" i="5"/>
  <c r="O325" i="5"/>
  <c r="N325" i="5"/>
  <c r="L325" i="5"/>
  <c r="L324" i="5"/>
  <c r="M323" i="5"/>
  <c r="J319" i="5"/>
  <c r="H319" i="5"/>
  <c r="O315" i="5"/>
  <c r="N315" i="5"/>
  <c r="L315" i="5"/>
  <c r="I315" i="5"/>
  <c r="I319" i="5" s="1"/>
  <c r="N314" i="5"/>
  <c r="O314" i="5" s="1"/>
  <c r="L314" i="5"/>
  <c r="N313" i="5"/>
  <c r="O313" i="5" s="1"/>
  <c r="L313" i="5"/>
  <c r="O312" i="5"/>
  <c r="N312" i="5"/>
  <c r="L312" i="5"/>
  <c r="O311" i="5"/>
  <c r="N311" i="5"/>
  <c r="L311" i="5"/>
  <c r="M310" i="5"/>
  <c r="J306" i="5"/>
  <c r="K306" i="5" s="1"/>
  <c r="I306" i="5"/>
  <c r="H306" i="5"/>
  <c r="O301" i="5"/>
  <c r="N301" i="5"/>
  <c r="L301" i="5"/>
  <c r="N300" i="5"/>
  <c r="O300" i="5" s="1"/>
  <c r="L300" i="5"/>
  <c r="O299" i="5"/>
  <c r="N299" i="5"/>
  <c r="L299" i="5"/>
  <c r="O298" i="5"/>
  <c r="N298" i="5"/>
  <c r="L298" i="5"/>
  <c r="N297" i="5"/>
  <c r="O297" i="5" s="1"/>
  <c r="L297" i="5"/>
  <c r="M296" i="5"/>
  <c r="K292" i="5"/>
  <c r="J292" i="5"/>
  <c r="I292" i="5"/>
  <c r="H292" i="5"/>
  <c r="O288" i="5"/>
  <c r="N288" i="5"/>
  <c r="L288" i="5"/>
  <c r="O287" i="5"/>
  <c r="N287" i="5"/>
  <c r="L287" i="5"/>
  <c r="N286" i="5"/>
  <c r="O286" i="5" s="1"/>
  <c r="L286" i="5"/>
  <c r="O285" i="5"/>
  <c r="AM51" i="5" s="1"/>
  <c r="N285" i="5"/>
  <c r="L285" i="5"/>
  <c r="N284" i="5"/>
  <c r="L284" i="5"/>
  <c r="M283" i="5"/>
  <c r="K279" i="5"/>
  <c r="J279" i="5"/>
  <c r="I279" i="5"/>
  <c r="H279" i="5"/>
  <c r="N274" i="5"/>
  <c r="O274" i="5" s="1"/>
  <c r="L274" i="5"/>
  <c r="N273" i="5"/>
  <c r="O273" i="5" s="1"/>
  <c r="L273" i="5"/>
  <c r="O272" i="5"/>
  <c r="AL52" i="5" s="1"/>
  <c r="N272" i="5"/>
  <c r="AL30" i="5" s="1"/>
  <c r="L272" i="5"/>
  <c r="O271" i="5"/>
  <c r="N271" i="5"/>
  <c r="L271" i="5"/>
  <c r="N270" i="5"/>
  <c r="O270" i="5" s="1"/>
  <c r="AL50" i="5" s="1"/>
  <c r="L270" i="5"/>
  <c r="AL6" i="5" s="1"/>
  <c r="M269" i="5"/>
  <c r="I265" i="5"/>
  <c r="Q20" i="5" s="1"/>
  <c r="H265" i="5"/>
  <c r="J265" i="5" s="1"/>
  <c r="N259" i="5"/>
  <c r="O259" i="5" s="1"/>
  <c r="L259" i="5"/>
  <c r="O258" i="5"/>
  <c r="N258" i="5"/>
  <c r="L258" i="5"/>
  <c r="O257" i="5"/>
  <c r="AK52" i="5" s="1"/>
  <c r="N257" i="5"/>
  <c r="L257" i="5"/>
  <c r="AK8" i="5" s="1"/>
  <c r="N256" i="5"/>
  <c r="L256" i="5"/>
  <c r="AK7" i="5" s="1"/>
  <c r="N255" i="5"/>
  <c r="O255" i="5" s="1"/>
  <c r="AK50" i="5" s="1"/>
  <c r="L255" i="5"/>
  <c r="M254" i="5"/>
  <c r="AK67" i="5" s="1"/>
  <c r="J250" i="5"/>
  <c r="K250" i="5" s="1"/>
  <c r="I250" i="5"/>
  <c r="Q19" i="5" s="1"/>
  <c r="H250" i="5"/>
  <c r="O243" i="5"/>
  <c r="AJ54" i="5" s="1"/>
  <c r="N243" i="5"/>
  <c r="L243" i="5"/>
  <c r="AJ10" i="5" s="1"/>
  <c r="O242" i="5"/>
  <c r="N242" i="5"/>
  <c r="L242" i="5"/>
  <c r="N241" i="5"/>
  <c r="O241" i="5" s="1"/>
  <c r="AJ52" i="5" s="1"/>
  <c r="L241" i="5"/>
  <c r="AJ8" i="5" s="1"/>
  <c r="N240" i="5"/>
  <c r="O240" i="5" s="1"/>
  <c r="L240" i="5"/>
  <c r="L239" i="5"/>
  <c r="M238" i="5"/>
  <c r="N239" i="5" s="1"/>
  <c r="K233" i="5"/>
  <c r="Q81" i="5" s="1"/>
  <c r="I233" i="5"/>
  <c r="H233" i="5"/>
  <c r="J233" i="5" s="1"/>
  <c r="O226" i="5"/>
  <c r="N226" i="5"/>
  <c r="L226" i="5"/>
  <c r="N225" i="5"/>
  <c r="O225" i="5" s="1"/>
  <c r="L225" i="5"/>
  <c r="O224" i="5"/>
  <c r="AI52" i="5" s="1"/>
  <c r="N224" i="5"/>
  <c r="L224" i="5"/>
  <c r="O223" i="5"/>
  <c r="AI51" i="5" s="1"/>
  <c r="N223" i="5"/>
  <c r="L223" i="5"/>
  <c r="O222" i="5"/>
  <c r="N222" i="5"/>
  <c r="L222" i="5"/>
  <c r="M221" i="5"/>
  <c r="I216" i="5"/>
  <c r="H216" i="5"/>
  <c r="J216" i="5" s="1"/>
  <c r="K216" i="5" s="1"/>
  <c r="N208" i="5"/>
  <c r="O208" i="5" s="1"/>
  <c r="AH54" i="5" s="1"/>
  <c r="L208" i="5"/>
  <c r="O207" i="5"/>
  <c r="AH53" i="5" s="1"/>
  <c r="N207" i="5"/>
  <c r="AH31" i="5" s="1"/>
  <c r="L207" i="5"/>
  <c r="AH9" i="5" s="1"/>
  <c r="N206" i="5"/>
  <c r="O206" i="5" s="1"/>
  <c r="L206" i="5"/>
  <c r="AH8" i="5" s="1"/>
  <c r="N205" i="5"/>
  <c r="O205" i="5" s="1"/>
  <c r="AH51" i="5" s="1"/>
  <c r="L205" i="5"/>
  <c r="L204" i="5"/>
  <c r="M203" i="5"/>
  <c r="AH67" i="5" s="1"/>
  <c r="G198" i="5"/>
  <c r="I196" i="5"/>
  <c r="H196" i="5"/>
  <c r="J196" i="5" s="1"/>
  <c r="Q46" i="5" s="1"/>
  <c r="N189" i="5"/>
  <c r="O189" i="5" s="1"/>
  <c r="AG54" i="5" s="1"/>
  <c r="L189" i="5"/>
  <c r="O188" i="5"/>
  <c r="AG53" i="5" s="1"/>
  <c r="N188" i="5"/>
  <c r="AG31" i="5" s="1"/>
  <c r="L188" i="5"/>
  <c r="N187" i="5"/>
  <c r="O187" i="5" s="1"/>
  <c r="AG52" i="5" s="1"/>
  <c r="L187" i="5"/>
  <c r="AG8" i="5" s="1"/>
  <c r="N186" i="5"/>
  <c r="O186" i="5" s="1"/>
  <c r="AG51" i="5" s="1"/>
  <c r="L186" i="5"/>
  <c r="AG7" i="5" s="1"/>
  <c r="L185" i="5"/>
  <c r="M184" i="5"/>
  <c r="I178" i="5"/>
  <c r="Q15" i="5" s="1"/>
  <c r="H178" i="5"/>
  <c r="G179" i="5" s="1"/>
  <c r="N171" i="5"/>
  <c r="O171" i="5" s="1"/>
  <c r="AF54" i="5" s="1"/>
  <c r="L171" i="5"/>
  <c r="N170" i="5"/>
  <c r="O170" i="5" s="1"/>
  <c r="AF53" i="5" s="1"/>
  <c r="L170" i="5"/>
  <c r="N169" i="5"/>
  <c r="AF30" i="5" s="1"/>
  <c r="L169" i="5"/>
  <c r="O168" i="5"/>
  <c r="AF51" i="5" s="1"/>
  <c r="N168" i="5"/>
  <c r="AF29" i="5" s="1"/>
  <c r="L168" i="5"/>
  <c r="AF7" i="5" s="1"/>
  <c r="N167" i="5"/>
  <c r="O167" i="5" s="1"/>
  <c r="AF50" i="5" s="1"/>
  <c r="L167" i="5"/>
  <c r="M166" i="5"/>
  <c r="I160" i="5"/>
  <c r="Q14" i="5" s="1"/>
  <c r="H160" i="5"/>
  <c r="O151" i="5"/>
  <c r="N151" i="5"/>
  <c r="AE32" i="5" s="1"/>
  <c r="L151" i="5"/>
  <c r="AE10" i="5" s="1"/>
  <c r="N150" i="5"/>
  <c r="O150" i="5" s="1"/>
  <c r="AE53" i="5" s="1"/>
  <c r="L150" i="5"/>
  <c r="N149" i="5"/>
  <c r="O149" i="5" s="1"/>
  <c r="L149" i="5"/>
  <c r="O148" i="5"/>
  <c r="AE51" i="5" s="1"/>
  <c r="N148" i="5"/>
  <c r="L148" i="5"/>
  <c r="N147" i="5"/>
  <c r="AE28" i="5" s="1"/>
  <c r="L147" i="5"/>
  <c r="M146" i="5"/>
  <c r="G141" i="5"/>
  <c r="I140" i="5"/>
  <c r="Q13" i="5" s="1"/>
  <c r="H140" i="5"/>
  <c r="J140" i="5" s="1"/>
  <c r="O133" i="5"/>
  <c r="N133" i="5"/>
  <c r="N132" i="5"/>
  <c r="O132" i="5" s="1"/>
  <c r="L132" i="5"/>
  <c r="O131" i="5"/>
  <c r="N131" i="5"/>
  <c r="L131" i="5"/>
  <c r="O130" i="5"/>
  <c r="N130" i="5"/>
  <c r="L130" i="5"/>
  <c r="N129" i="5"/>
  <c r="O129" i="5" s="1"/>
  <c r="L129" i="5"/>
  <c r="L128" i="5"/>
  <c r="M127" i="5"/>
  <c r="AD67" i="5" s="1"/>
  <c r="J120" i="5"/>
  <c r="K120" i="5" s="1"/>
  <c r="Q75" i="5" s="1"/>
  <c r="I120" i="5"/>
  <c r="H120" i="5"/>
  <c r="G121" i="5" s="1"/>
  <c r="N113" i="5"/>
  <c r="O113" i="5" s="1"/>
  <c r="O112" i="5"/>
  <c r="N112" i="5"/>
  <c r="L112" i="5"/>
  <c r="N111" i="5"/>
  <c r="O111" i="5" s="1"/>
  <c r="L111" i="5"/>
  <c r="N110" i="5"/>
  <c r="O110" i="5" s="1"/>
  <c r="L110" i="5"/>
  <c r="O109" i="5"/>
  <c r="N109" i="5"/>
  <c r="L108" i="5"/>
  <c r="C108" i="5"/>
  <c r="L109" i="5" s="1"/>
  <c r="M107" i="5"/>
  <c r="J101" i="5"/>
  <c r="K101" i="5" s="1"/>
  <c r="Q74" i="5" s="1"/>
  <c r="I101" i="5"/>
  <c r="H101" i="5"/>
  <c r="G102" i="5" s="1"/>
  <c r="N96" i="5"/>
  <c r="O96" i="5" s="1"/>
  <c r="O95" i="5"/>
  <c r="N95" i="5"/>
  <c r="O94" i="5"/>
  <c r="N94" i="5"/>
  <c r="L94" i="5"/>
  <c r="N93" i="5"/>
  <c r="O93" i="5" s="1"/>
  <c r="L93" i="5"/>
  <c r="N92" i="5"/>
  <c r="O92" i="5" s="1"/>
  <c r="L92" i="5"/>
  <c r="O91" i="5"/>
  <c r="N91" i="5"/>
  <c r="L91" i="5"/>
  <c r="O90" i="5"/>
  <c r="N90" i="5"/>
  <c r="L90" i="5"/>
  <c r="M89" i="5"/>
  <c r="I83" i="5"/>
  <c r="H83" i="5"/>
  <c r="Q82" i="5"/>
  <c r="Q80" i="5"/>
  <c r="O79" i="5"/>
  <c r="N79" i="5"/>
  <c r="O78" i="5"/>
  <c r="N78" i="5"/>
  <c r="N77" i="5"/>
  <c r="O77" i="5" s="1"/>
  <c r="N76" i="5"/>
  <c r="O76" i="5" s="1"/>
  <c r="O75" i="5"/>
  <c r="N75" i="5"/>
  <c r="L75" i="5"/>
  <c r="N74" i="5"/>
  <c r="O74" i="5" s="1"/>
  <c r="L74" i="5"/>
  <c r="O73" i="5"/>
  <c r="N73" i="5"/>
  <c r="L73" i="5"/>
  <c r="O72" i="5"/>
  <c r="N72" i="5"/>
  <c r="L72" i="5"/>
  <c r="L71" i="5"/>
  <c r="M70" i="5"/>
  <c r="AW67" i="5"/>
  <c r="AV67" i="5"/>
  <c r="AU67" i="5"/>
  <c r="AT67" i="5"/>
  <c r="AS67" i="5"/>
  <c r="AR67" i="5"/>
  <c r="AQ67" i="5"/>
  <c r="AO67" i="5"/>
  <c r="AN67" i="5"/>
  <c r="AM67" i="5"/>
  <c r="AL67" i="5"/>
  <c r="AJ67" i="5"/>
  <c r="AI67" i="5"/>
  <c r="AF67" i="5"/>
  <c r="AE67" i="5"/>
  <c r="AB67" i="5"/>
  <c r="AA67" i="5"/>
  <c r="Z67" i="5"/>
  <c r="G65" i="5"/>
  <c r="I64" i="5"/>
  <c r="H64" i="5"/>
  <c r="J64" i="5" s="1"/>
  <c r="Q39" i="5" s="1"/>
  <c r="G64" i="5"/>
  <c r="O60" i="5"/>
  <c r="N60" i="5"/>
  <c r="O59" i="5"/>
  <c r="N59" i="5"/>
  <c r="N58" i="5"/>
  <c r="O58" i="5" s="1"/>
  <c r="N57" i="5"/>
  <c r="O57" i="5" s="1"/>
  <c r="N56" i="5"/>
  <c r="O56" i="5" s="1"/>
  <c r="O55" i="5"/>
  <c r="N55" i="5"/>
  <c r="L55" i="5"/>
  <c r="AI54" i="5"/>
  <c r="AE54" i="5"/>
  <c r="AD54" i="5"/>
  <c r="AB54" i="5"/>
  <c r="AA54" i="5"/>
  <c r="N54" i="5"/>
  <c r="O54" i="5" s="1"/>
  <c r="L54" i="5"/>
  <c r="AK53" i="5"/>
  <c r="AJ53" i="5"/>
  <c r="AI53" i="5"/>
  <c r="AB53" i="5"/>
  <c r="Y53" i="5"/>
  <c r="X53" i="5"/>
  <c r="O53" i="5"/>
  <c r="N53" i="5"/>
  <c r="L53" i="5"/>
  <c r="AH52" i="5"/>
  <c r="AE52" i="5"/>
  <c r="AD52" i="5"/>
  <c r="AC52" i="5"/>
  <c r="AA52" i="5"/>
  <c r="Z52" i="5"/>
  <c r="N52" i="5"/>
  <c r="O52" i="5" s="1"/>
  <c r="L52" i="5"/>
  <c r="AL51" i="5"/>
  <c r="AJ51" i="5"/>
  <c r="AC51" i="5"/>
  <c r="Y51" i="5"/>
  <c r="X51" i="5"/>
  <c r="N51" i="5"/>
  <c r="O51" i="5" s="1"/>
  <c r="L51" i="5"/>
  <c r="AI50" i="5"/>
  <c r="AB50" i="5"/>
  <c r="Q50" i="5"/>
  <c r="M50" i="5"/>
  <c r="Q49" i="5"/>
  <c r="Q48" i="5"/>
  <c r="Q47" i="5"/>
  <c r="G45" i="5"/>
  <c r="J43" i="5"/>
  <c r="I43" i="5"/>
  <c r="H43" i="5"/>
  <c r="G43" i="5"/>
  <c r="Q42" i="5"/>
  <c r="Q41" i="5"/>
  <c r="O39" i="5"/>
  <c r="N39" i="5"/>
  <c r="N38" i="5"/>
  <c r="O38" i="5" s="1"/>
  <c r="N37" i="5"/>
  <c r="O37" i="5" s="1"/>
  <c r="O36" i="5"/>
  <c r="N36" i="5"/>
  <c r="N35" i="5"/>
  <c r="O35" i="5" s="1"/>
  <c r="O34" i="5"/>
  <c r="N34" i="5"/>
  <c r="O33" i="5"/>
  <c r="N33" i="5"/>
  <c r="L33" i="5"/>
  <c r="AJ32" i="5"/>
  <c r="AI32" i="5"/>
  <c r="AG32" i="5"/>
  <c r="AF32" i="5"/>
  <c r="AD32" i="5"/>
  <c r="AC32" i="5"/>
  <c r="AC54" i="5" s="1"/>
  <c r="AB32" i="5"/>
  <c r="AA32" i="5"/>
  <c r="Z32" i="5"/>
  <c r="Z54" i="5" s="1"/>
  <c r="Y32" i="5"/>
  <c r="Y54" i="5" s="1"/>
  <c r="X32" i="5"/>
  <c r="X54" i="5" s="1"/>
  <c r="N32" i="5"/>
  <c r="O32" i="5" s="1"/>
  <c r="L32" i="5"/>
  <c r="AK31" i="5"/>
  <c r="AJ31" i="5"/>
  <c r="AF31" i="5"/>
  <c r="AE31" i="5"/>
  <c r="AD31" i="5"/>
  <c r="AD53" i="5" s="1"/>
  <c r="AC31" i="5"/>
  <c r="AC53" i="5" s="1"/>
  <c r="AB31" i="5"/>
  <c r="AA31" i="5"/>
  <c r="AA53" i="5" s="1"/>
  <c r="Z31" i="5"/>
  <c r="Z53" i="5" s="1"/>
  <c r="Y31" i="5"/>
  <c r="X31" i="5"/>
  <c r="N31" i="5"/>
  <c r="O31" i="5" s="1"/>
  <c r="L31" i="5"/>
  <c r="AK30" i="5"/>
  <c r="AJ30" i="5"/>
  <c r="AI30" i="5"/>
  <c r="AH30" i="5"/>
  <c r="AE30" i="5"/>
  <c r="AD30" i="5"/>
  <c r="AC30" i="5"/>
  <c r="AB30" i="5"/>
  <c r="AB52" i="5" s="1"/>
  <c r="AA30" i="5"/>
  <c r="Z30" i="5"/>
  <c r="Y30" i="5"/>
  <c r="Y52" i="5" s="1"/>
  <c r="X30" i="5"/>
  <c r="X52" i="5" s="1"/>
  <c r="O30" i="5"/>
  <c r="N30" i="5"/>
  <c r="L30" i="5"/>
  <c r="AM29" i="5"/>
  <c r="AL29" i="5"/>
  <c r="AJ29" i="5"/>
  <c r="AI29" i="5"/>
  <c r="AG29" i="5"/>
  <c r="AE29" i="5"/>
  <c r="AD29" i="5"/>
  <c r="AD51" i="5" s="1"/>
  <c r="AC29" i="5"/>
  <c r="AB29" i="5"/>
  <c r="AB51" i="5" s="1"/>
  <c r="AA29" i="5"/>
  <c r="AA51" i="5" s="1"/>
  <c r="Z29" i="5"/>
  <c r="Z51" i="5" s="1"/>
  <c r="Y29" i="5"/>
  <c r="X29" i="5"/>
  <c r="L29" i="5"/>
  <c r="AL28" i="5"/>
  <c r="AK28" i="5"/>
  <c r="AI28" i="5"/>
  <c r="AF28" i="5"/>
  <c r="AD28" i="5"/>
  <c r="AD50" i="5" s="1"/>
  <c r="AB28" i="5"/>
  <c r="Z28" i="5"/>
  <c r="Z50" i="5" s="1"/>
  <c r="M28" i="5"/>
  <c r="Y28" i="5" s="1"/>
  <c r="Y50" i="5" s="1"/>
  <c r="I21" i="5"/>
  <c r="H21" i="5"/>
  <c r="J21" i="5" s="1"/>
  <c r="K21" i="5" s="1"/>
  <c r="Q70" i="5" s="1"/>
  <c r="G21" i="5"/>
  <c r="Q18" i="5"/>
  <c r="Q17" i="5"/>
  <c r="Q16" i="5"/>
  <c r="O15" i="5"/>
  <c r="N15" i="5"/>
  <c r="N14" i="5"/>
  <c r="O14" i="5" s="1"/>
  <c r="O13" i="5"/>
  <c r="N13" i="5"/>
  <c r="Q12" i="5"/>
  <c r="O12" i="5"/>
  <c r="N12" i="5"/>
  <c r="Q11" i="5"/>
  <c r="N11" i="5"/>
  <c r="O11" i="5" s="1"/>
  <c r="AI10" i="5"/>
  <c r="AH10" i="5"/>
  <c r="AG10" i="5"/>
  <c r="AF10" i="5"/>
  <c r="AD10" i="5"/>
  <c r="AC10" i="5"/>
  <c r="AB10" i="5"/>
  <c r="AA10" i="5"/>
  <c r="Z10" i="5"/>
  <c r="Y10" i="5"/>
  <c r="X10" i="5"/>
  <c r="Q10" i="5"/>
  <c r="O10" i="5"/>
  <c r="N10" i="5"/>
  <c r="L10" i="5"/>
  <c r="AK9" i="5"/>
  <c r="AJ9" i="5"/>
  <c r="AI9" i="5"/>
  <c r="AG9" i="5"/>
  <c r="AF9" i="5"/>
  <c r="AE9" i="5"/>
  <c r="AD9" i="5"/>
  <c r="AC9" i="5"/>
  <c r="AB9" i="5"/>
  <c r="AA9" i="5"/>
  <c r="Z9" i="5"/>
  <c r="Y9" i="5"/>
  <c r="X9" i="5"/>
  <c r="Q9" i="5"/>
  <c r="N9" i="5"/>
  <c r="O9" i="5" s="1"/>
  <c r="L9" i="5"/>
  <c r="AL8" i="5"/>
  <c r="AI8" i="5"/>
  <c r="AF8" i="5"/>
  <c r="AE8" i="5"/>
  <c r="AD8" i="5"/>
  <c r="AC8" i="5"/>
  <c r="AB8" i="5"/>
  <c r="AA8" i="5"/>
  <c r="Z8" i="5"/>
  <c r="Y8" i="5"/>
  <c r="X8" i="5"/>
  <c r="Q8" i="5"/>
  <c r="N8" i="5"/>
  <c r="O8" i="5" s="1"/>
  <c r="L8" i="5"/>
  <c r="AM7" i="5"/>
  <c r="AL7" i="5"/>
  <c r="AJ7" i="5"/>
  <c r="AI7" i="5"/>
  <c r="AH7" i="5"/>
  <c r="AE7" i="5"/>
  <c r="AD7" i="5"/>
  <c r="AB7" i="5"/>
  <c r="AA7" i="5"/>
  <c r="Z7" i="5"/>
  <c r="Y7" i="5"/>
  <c r="X7" i="5"/>
  <c r="Q7" i="5"/>
  <c r="O7" i="5"/>
  <c r="N7" i="5"/>
  <c r="L7" i="5"/>
  <c r="AM6" i="5"/>
  <c r="AK6" i="5"/>
  <c r="AJ6" i="5"/>
  <c r="AI6" i="5"/>
  <c r="AH6" i="5"/>
  <c r="AG6" i="5"/>
  <c r="AF6" i="5"/>
  <c r="AE6" i="5"/>
  <c r="AD6" i="5"/>
  <c r="AB6" i="5"/>
  <c r="AA6" i="5"/>
  <c r="Z6" i="5"/>
  <c r="Y6" i="5"/>
  <c r="X6" i="5"/>
  <c r="L6" i="5"/>
  <c r="M5" i="5"/>
  <c r="X28" i="5" s="1"/>
  <c r="X50" i="5" s="1"/>
  <c r="H813" i="4"/>
  <c r="O808" i="4"/>
  <c r="N808" i="4"/>
  <c r="L808" i="4"/>
  <c r="N807" i="4"/>
  <c r="O807" i="4" s="1"/>
  <c r="L807" i="4"/>
  <c r="N806" i="4"/>
  <c r="O806" i="4" s="1"/>
  <c r="L806" i="4"/>
  <c r="P805" i="4"/>
  <c r="N805" i="4"/>
  <c r="O805" i="4" s="1"/>
  <c r="L805" i="4"/>
  <c r="N804" i="4"/>
  <c r="O804" i="4" s="1"/>
  <c r="L804" i="4"/>
  <c r="M803" i="4"/>
  <c r="H797" i="4"/>
  <c r="J797" i="4" s="1"/>
  <c r="N792" i="4"/>
  <c r="O792" i="4" s="1"/>
  <c r="L792" i="4"/>
  <c r="N791" i="4"/>
  <c r="O791" i="4" s="1"/>
  <c r="L791" i="4"/>
  <c r="N790" i="4"/>
  <c r="O790" i="4" s="1"/>
  <c r="L790" i="4"/>
  <c r="P789" i="4"/>
  <c r="N789" i="4"/>
  <c r="O789" i="4" s="1"/>
  <c r="L789" i="4"/>
  <c r="N788" i="4"/>
  <c r="O788" i="4" s="1"/>
  <c r="L788" i="4"/>
  <c r="M787" i="4"/>
  <c r="H781" i="4"/>
  <c r="J781" i="4" s="1"/>
  <c r="K781" i="4" s="1"/>
  <c r="O776" i="4"/>
  <c r="N776" i="4"/>
  <c r="L776" i="4"/>
  <c r="O775" i="4"/>
  <c r="N775" i="4"/>
  <c r="L775" i="4"/>
  <c r="O774" i="4"/>
  <c r="N774" i="4"/>
  <c r="L774" i="4"/>
  <c r="P773" i="4"/>
  <c r="N773" i="4"/>
  <c r="O773" i="4" s="1"/>
  <c r="L773" i="4"/>
  <c r="N772" i="4"/>
  <c r="O772" i="4" s="1"/>
  <c r="L772" i="4"/>
  <c r="M771" i="4"/>
  <c r="I765" i="4"/>
  <c r="H765" i="4"/>
  <c r="J765" i="4" s="1"/>
  <c r="K765" i="4" s="1"/>
  <c r="N760" i="4"/>
  <c r="O760" i="4" s="1"/>
  <c r="L760" i="4"/>
  <c r="N759" i="4"/>
  <c r="O759" i="4" s="1"/>
  <c r="L759" i="4"/>
  <c r="O758" i="4"/>
  <c r="N758" i="4"/>
  <c r="L758" i="4"/>
  <c r="N757" i="4"/>
  <c r="O757" i="4" s="1"/>
  <c r="L757" i="4"/>
  <c r="L756" i="4"/>
  <c r="M755" i="4"/>
  <c r="P757" i="4" s="1"/>
  <c r="I749" i="4"/>
  <c r="H749" i="4"/>
  <c r="J749" i="4" s="1"/>
  <c r="K749" i="4" s="1"/>
  <c r="O744" i="4"/>
  <c r="N744" i="4"/>
  <c r="L744" i="4"/>
  <c r="N743" i="4"/>
  <c r="O743" i="4" s="1"/>
  <c r="L743" i="4"/>
  <c r="N742" i="4"/>
  <c r="O742" i="4" s="1"/>
  <c r="L742" i="4"/>
  <c r="P741" i="4"/>
  <c r="N741" i="4"/>
  <c r="O741" i="4" s="1"/>
  <c r="L741" i="4"/>
  <c r="L740" i="4"/>
  <c r="M739" i="4"/>
  <c r="N740" i="4" s="1"/>
  <c r="O740" i="4" s="1"/>
  <c r="I733" i="4"/>
  <c r="H733" i="4"/>
  <c r="J733" i="4" s="1"/>
  <c r="K733" i="4" s="1"/>
  <c r="O728" i="4"/>
  <c r="N728" i="4"/>
  <c r="L728" i="4"/>
  <c r="O727" i="4"/>
  <c r="N727" i="4"/>
  <c r="L727" i="4"/>
  <c r="N726" i="4"/>
  <c r="O726" i="4" s="1"/>
  <c r="L726" i="4"/>
  <c r="P725" i="4"/>
  <c r="O725" i="4"/>
  <c r="N725" i="4"/>
  <c r="L725" i="4"/>
  <c r="N724" i="4"/>
  <c r="O724" i="4" s="1"/>
  <c r="L724" i="4"/>
  <c r="M723" i="4"/>
  <c r="I717" i="4"/>
  <c r="H717" i="4"/>
  <c r="J717" i="4" s="1"/>
  <c r="K717" i="4" s="1"/>
  <c r="N712" i="4"/>
  <c r="O712" i="4" s="1"/>
  <c r="L712" i="4"/>
  <c r="O711" i="4"/>
  <c r="N711" i="4"/>
  <c r="L711" i="4"/>
  <c r="O710" i="4"/>
  <c r="N710" i="4"/>
  <c r="L710" i="4"/>
  <c r="P709" i="4"/>
  <c r="N709" i="4"/>
  <c r="O709" i="4" s="1"/>
  <c r="L709" i="4"/>
  <c r="O708" i="4"/>
  <c r="N708" i="4"/>
  <c r="L708" i="4"/>
  <c r="M707" i="4"/>
  <c r="I701" i="4"/>
  <c r="H701" i="4"/>
  <c r="J701" i="4" s="1"/>
  <c r="K701" i="4" s="1"/>
  <c r="N695" i="4"/>
  <c r="O695" i="4" s="1"/>
  <c r="L695" i="4"/>
  <c r="N694" i="4"/>
  <c r="O694" i="4" s="1"/>
  <c r="L694" i="4"/>
  <c r="O693" i="4"/>
  <c r="N693" i="4"/>
  <c r="L693" i="4"/>
  <c r="P692" i="4"/>
  <c r="N692" i="4"/>
  <c r="O692" i="4" s="1"/>
  <c r="L692" i="4"/>
  <c r="N691" i="4"/>
  <c r="O691" i="4" s="1"/>
  <c r="L691" i="4"/>
  <c r="M690" i="4"/>
  <c r="J684" i="4"/>
  <c r="K684" i="4" s="1"/>
  <c r="I684" i="4"/>
  <c r="H684" i="4"/>
  <c r="O679" i="4"/>
  <c r="N679" i="4"/>
  <c r="L679" i="4"/>
  <c r="N678" i="4"/>
  <c r="O678" i="4" s="1"/>
  <c r="L678" i="4"/>
  <c r="N677" i="4"/>
  <c r="O677" i="4" s="1"/>
  <c r="L677" i="4"/>
  <c r="P676" i="4"/>
  <c r="N676" i="4"/>
  <c r="O676" i="4" s="1"/>
  <c r="L676" i="4"/>
  <c r="N675" i="4"/>
  <c r="O675" i="4" s="1"/>
  <c r="L675" i="4"/>
  <c r="M674" i="4"/>
  <c r="I669" i="4"/>
  <c r="H669" i="4"/>
  <c r="J669" i="4" s="1"/>
  <c r="K669" i="4" s="1"/>
  <c r="L664" i="4"/>
  <c r="N663" i="4"/>
  <c r="O663" i="4" s="1"/>
  <c r="L663" i="4"/>
  <c r="N662" i="4"/>
  <c r="O662" i="4" s="1"/>
  <c r="L662" i="4"/>
  <c r="P661" i="4"/>
  <c r="O661" i="4"/>
  <c r="N661" i="4"/>
  <c r="L661" i="4"/>
  <c r="N660" i="4"/>
  <c r="O660" i="4" s="1"/>
  <c r="L660" i="4"/>
  <c r="M659" i="4"/>
  <c r="K654" i="4"/>
  <c r="J654" i="4"/>
  <c r="I654" i="4"/>
  <c r="H654" i="4"/>
  <c r="O649" i="4"/>
  <c r="N649" i="4"/>
  <c r="N648" i="4"/>
  <c r="O648" i="4" s="1"/>
  <c r="L648" i="4"/>
  <c r="O647" i="4"/>
  <c r="N647" i="4"/>
  <c r="L647" i="4"/>
  <c r="P646" i="4"/>
  <c r="N646" i="4"/>
  <c r="O646" i="4" s="1"/>
  <c r="L646" i="4"/>
  <c r="L645" i="4"/>
  <c r="M644" i="4"/>
  <c r="N645" i="4" s="1"/>
  <c r="O645" i="4" s="1"/>
  <c r="K638" i="4"/>
  <c r="J638" i="4"/>
  <c r="I638" i="4"/>
  <c r="H638" i="4"/>
  <c r="O633" i="4"/>
  <c r="N633" i="4"/>
  <c r="L633" i="4"/>
  <c r="N632" i="4"/>
  <c r="O632" i="4" s="1"/>
  <c r="L632" i="4"/>
  <c r="N631" i="4"/>
  <c r="O631" i="4" s="1"/>
  <c r="L631" i="4"/>
  <c r="P630" i="4"/>
  <c r="N630" i="4"/>
  <c r="O630" i="4" s="1"/>
  <c r="L630" i="4"/>
  <c r="L629" i="4"/>
  <c r="M628" i="4"/>
  <c r="N629" i="4" s="1"/>
  <c r="O629" i="4" s="1"/>
  <c r="I623" i="4"/>
  <c r="H623" i="4"/>
  <c r="J623" i="4" s="1"/>
  <c r="K623" i="4" s="1"/>
  <c r="O617" i="4"/>
  <c r="N617" i="4"/>
  <c r="L617" i="4"/>
  <c r="N616" i="4"/>
  <c r="O616" i="4" s="1"/>
  <c r="L616" i="4"/>
  <c r="L615" i="4"/>
  <c r="M614" i="4"/>
  <c r="N615" i="4" s="1"/>
  <c r="O615" i="4" s="1"/>
  <c r="K608" i="4"/>
  <c r="J608" i="4"/>
  <c r="I608" i="4"/>
  <c r="H608" i="4"/>
  <c r="O603" i="4"/>
  <c r="N603" i="4"/>
  <c r="L603" i="4"/>
  <c r="N602" i="4"/>
  <c r="O602" i="4" s="1"/>
  <c r="L602" i="4"/>
  <c r="P601" i="4"/>
  <c r="N601" i="4"/>
  <c r="O601" i="4" s="1"/>
  <c r="L601" i="4"/>
  <c r="N600" i="4"/>
  <c r="O600" i="4" s="1"/>
  <c r="L600" i="4"/>
  <c r="M599" i="4"/>
  <c r="K592" i="4"/>
  <c r="I592" i="4"/>
  <c r="H592" i="4"/>
  <c r="J592" i="4" s="1"/>
  <c r="N588" i="4"/>
  <c r="O588" i="4" s="1"/>
  <c r="L588" i="4"/>
  <c r="O587" i="4"/>
  <c r="N587" i="4"/>
  <c r="L587" i="4"/>
  <c r="O586" i="4"/>
  <c r="N586" i="4"/>
  <c r="L586" i="4"/>
  <c r="P585" i="4"/>
  <c r="O585" i="4"/>
  <c r="N585" i="4"/>
  <c r="L585" i="4"/>
  <c r="N584" i="4"/>
  <c r="O584" i="4" s="1"/>
  <c r="L584" i="4"/>
  <c r="M583" i="4"/>
  <c r="I575" i="4"/>
  <c r="H575" i="4"/>
  <c r="J575" i="4" s="1"/>
  <c r="K575" i="4" s="1"/>
  <c r="N570" i="4"/>
  <c r="O570" i="4" s="1"/>
  <c r="L570" i="4"/>
  <c r="N569" i="4"/>
  <c r="O569" i="4" s="1"/>
  <c r="L569" i="4"/>
  <c r="O568" i="4"/>
  <c r="N568" i="4"/>
  <c r="L568" i="4"/>
  <c r="P567" i="4"/>
  <c r="N567" i="4"/>
  <c r="O567" i="4" s="1"/>
  <c r="L567" i="4"/>
  <c r="O566" i="4"/>
  <c r="N566" i="4"/>
  <c r="L566" i="4"/>
  <c r="M565" i="4"/>
  <c r="K556" i="4"/>
  <c r="J556" i="4"/>
  <c r="I556" i="4"/>
  <c r="H556" i="4"/>
  <c r="O550" i="4"/>
  <c r="N550" i="4"/>
  <c r="L550" i="4"/>
  <c r="N549" i="4"/>
  <c r="O549" i="4" s="1"/>
  <c r="L549" i="4"/>
  <c r="N548" i="4"/>
  <c r="O548" i="4" s="1"/>
  <c r="L548" i="4"/>
  <c r="N547" i="4"/>
  <c r="O547" i="4" s="1"/>
  <c r="L547" i="4"/>
  <c r="N546" i="4"/>
  <c r="O546" i="4" s="1"/>
  <c r="L546" i="4"/>
  <c r="M545" i="4"/>
  <c r="P547" i="4" s="1"/>
  <c r="I537" i="4"/>
  <c r="H537" i="4"/>
  <c r="J537" i="4" s="1"/>
  <c r="K537" i="4" s="1"/>
  <c r="O529" i="4"/>
  <c r="N529" i="4"/>
  <c r="L529" i="4"/>
  <c r="O528" i="4"/>
  <c r="N528" i="4"/>
  <c r="L528" i="4"/>
  <c r="N527" i="4"/>
  <c r="O527" i="4" s="1"/>
  <c r="L527" i="4"/>
  <c r="P526" i="4"/>
  <c r="O526" i="4"/>
  <c r="N526" i="4"/>
  <c r="L526" i="4"/>
  <c r="N525" i="4"/>
  <c r="O525" i="4" s="1"/>
  <c r="L525" i="4"/>
  <c r="M524" i="4"/>
  <c r="I517" i="4"/>
  <c r="H517" i="4"/>
  <c r="J517" i="4" s="1"/>
  <c r="K517" i="4" s="1"/>
  <c r="N509" i="4"/>
  <c r="O509" i="4" s="1"/>
  <c r="L509" i="4"/>
  <c r="O508" i="4"/>
  <c r="N508" i="4"/>
  <c r="L508" i="4"/>
  <c r="O507" i="4"/>
  <c r="N507" i="4"/>
  <c r="L507" i="4"/>
  <c r="P506" i="4"/>
  <c r="N506" i="4"/>
  <c r="O506" i="4" s="1"/>
  <c r="L506" i="4"/>
  <c r="O505" i="4"/>
  <c r="N505" i="4"/>
  <c r="L505" i="4"/>
  <c r="M504" i="4"/>
  <c r="H496" i="4"/>
  <c r="J496" i="4" s="1"/>
  <c r="K496" i="4" s="1"/>
  <c r="N489" i="4"/>
  <c r="O489" i="4" s="1"/>
  <c r="L489" i="4"/>
  <c r="H489" i="4"/>
  <c r="I496" i="4" s="1"/>
  <c r="N488" i="4"/>
  <c r="O488" i="4" s="1"/>
  <c r="L488" i="4"/>
  <c r="N487" i="4"/>
  <c r="O487" i="4" s="1"/>
  <c r="L487" i="4"/>
  <c r="O486" i="4"/>
  <c r="N486" i="4"/>
  <c r="L486" i="4"/>
  <c r="L485" i="4"/>
  <c r="M484" i="4"/>
  <c r="I480" i="4"/>
  <c r="H480" i="4"/>
  <c r="J480" i="4" s="1"/>
  <c r="K480" i="4" s="1"/>
  <c r="N472" i="4"/>
  <c r="O472" i="4" s="1"/>
  <c r="L472" i="4"/>
  <c r="N471" i="4"/>
  <c r="O471" i="4" s="1"/>
  <c r="L471" i="4"/>
  <c r="N470" i="4"/>
  <c r="O470" i="4" s="1"/>
  <c r="L470" i="4"/>
  <c r="N469" i="4"/>
  <c r="O469" i="4" s="1"/>
  <c r="L469" i="4"/>
  <c r="L468" i="4"/>
  <c r="M467" i="4"/>
  <c r="J463" i="4"/>
  <c r="K463" i="4" s="1"/>
  <c r="I463" i="4"/>
  <c r="H463" i="4"/>
  <c r="N455" i="4"/>
  <c r="O455" i="4" s="1"/>
  <c r="L455" i="4"/>
  <c r="N454" i="4"/>
  <c r="O454" i="4" s="1"/>
  <c r="L454" i="4"/>
  <c r="O453" i="4"/>
  <c r="N453" i="4"/>
  <c r="L453" i="4"/>
  <c r="P452" i="4"/>
  <c r="N452" i="4"/>
  <c r="O452" i="4" s="1"/>
  <c r="L452" i="4"/>
  <c r="L451" i="4"/>
  <c r="M450" i="4"/>
  <c r="N451" i="4" s="1"/>
  <c r="O451" i="4" s="1"/>
  <c r="J446" i="4"/>
  <c r="K446" i="4" s="1"/>
  <c r="I446" i="4"/>
  <c r="H446" i="4"/>
  <c r="O438" i="4"/>
  <c r="N438" i="4"/>
  <c r="L438" i="4"/>
  <c r="N437" i="4"/>
  <c r="O437" i="4" s="1"/>
  <c r="L437" i="4"/>
  <c r="N436" i="4"/>
  <c r="O436" i="4" s="1"/>
  <c r="L436" i="4"/>
  <c r="P435" i="4"/>
  <c r="O435" i="4"/>
  <c r="N435" i="4"/>
  <c r="L435" i="4"/>
  <c r="O434" i="4"/>
  <c r="N434" i="4"/>
  <c r="L434" i="4"/>
  <c r="M433" i="4"/>
  <c r="K429" i="4"/>
  <c r="J429" i="4"/>
  <c r="I429" i="4"/>
  <c r="H429" i="4"/>
  <c r="O420" i="4"/>
  <c r="N420" i="4"/>
  <c r="L420" i="4"/>
  <c r="N419" i="4"/>
  <c r="O419" i="4" s="1"/>
  <c r="L419" i="4"/>
  <c r="N418" i="4"/>
  <c r="O418" i="4" s="1"/>
  <c r="L418" i="4"/>
  <c r="L417" i="4"/>
  <c r="M416" i="4"/>
  <c r="I412" i="4"/>
  <c r="H412" i="4"/>
  <c r="J412" i="4" s="1"/>
  <c r="K412" i="4" s="1"/>
  <c r="N409" i="4"/>
  <c r="O409" i="4" s="1"/>
  <c r="L409" i="4"/>
  <c r="N408" i="4"/>
  <c r="O408" i="4" s="1"/>
  <c r="L408" i="4"/>
  <c r="N407" i="4"/>
  <c r="O407" i="4" s="1"/>
  <c r="L407" i="4"/>
  <c r="N406" i="4"/>
  <c r="O406" i="4" s="1"/>
  <c r="L406" i="4"/>
  <c r="L405" i="4"/>
  <c r="M404" i="4"/>
  <c r="AV68" i="4" s="1"/>
  <c r="J400" i="4"/>
  <c r="K400" i="4" s="1"/>
  <c r="I400" i="4"/>
  <c r="H400" i="4"/>
  <c r="O396" i="4"/>
  <c r="N396" i="4"/>
  <c r="L396" i="4"/>
  <c r="N395" i="4"/>
  <c r="O395" i="4" s="1"/>
  <c r="L395" i="4"/>
  <c r="N394" i="4"/>
  <c r="O394" i="4" s="1"/>
  <c r="L394" i="4"/>
  <c r="N393" i="4"/>
  <c r="O393" i="4" s="1"/>
  <c r="L393" i="4"/>
  <c r="O392" i="4"/>
  <c r="N392" i="4"/>
  <c r="L392" i="4"/>
  <c r="M391" i="4"/>
  <c r="J387" i="4"/>
  <c r="K387" i="4" s="1"/>
  <c r="I387" i="4"/>
  <c r="H387" i="4"/>
  <c r="N384" i="4"/>
  <c r="O384" i="4" s="1"/>
  <c r="L384" i="4"/>
  <c r="N383" i="4"/>
  <c r="O383" i="4" s="1"/>
  <c r="L383" i="4"/>
  <c r="O382" i="4"/>
  <c r="N382" i="4"/>
  <c r="L382" i="4"/>
  <c r="O381" i="4"/>
  <c r="N381" i="4"/>
  <c r="L381" i="4"/>
  <c r="N380" i="4"/>
  <c r="O380" i="4" s="1"/>
  <c r="L380" i="4"/>
  <c r="M379" i="4"/>
  <c r="J375" i="4"/>
  <c r="K375" i="4" s="1"/>
  <c r="I375" i="4"/>
  <c r="H375" i="4"/>
  <c r="N371" i="4"/>
  <c r="O371" i="4" s="1"/>
  <c r="L371" i="4"/>
  <c r="O370" i="4"/>
  <c r="N370" i="4"/>
  <c r="L370" i="4"/>
  <c r="O369" i="4"/>
  <c r="N369" i="4"/>
  <c r="L369" i="4"/>
  <c r="N368" i="4"/>
  <c r="O368" i="4" s="1"/>
  <c r="L368" i="4"/>
  <c r="N367" i="4"/>
  <c r="O367" i="4" s="1"/>
  <c r="L367" i="4"/>
  <c r="M366" i="4"/>
  <c r="J362" i="4"/>
  <c r="K362" i="4" s="1"/>
  <c r="I362" i="4"/>
  <c r="H362" i="4"/>
  <c r="N358" i="4"/>
  <c r="O358" i="4" s="1"/>
  <c r="L358" i="4"/>
  <c r="N357" i="4"/>
  <c r="O357" i="4" s="1"/>
  <c r="L357" i="4"/>
  <c r="N356" i="4"/>
  <c r="O356" i="4" s="1"/>
  <c r="L356" i="4"/>
  <c r="O355" i="4"/>
  <c r="N355" i="4"/>
  <c r="L355" i="4"/>
  <c r="N354" i="4"/>
  <c r="O354" i="4" s="1"/>
  <c r="L354" i="4"/>
  <c r="M353" i="4"/>
  <c r="I349" i="4"/>
  <c r="H349" i="4"/>
  <c r="J349" i="4" s="1"/>
  <c r="K349" i="4" s="1"/>
  <c r="N344" i="4"/>
  <c r="O344" i="4" s="1"/>
  <c r="L344" i="4"/>
  <c r="N343" i="4"/>
  <c r="O343" i="4" s="1"/>
  <c r="L343" i="4"/>
  <c r="O342" i="4"/>
  <c r="N342" i="4"/>
  <c r="L342" i="4"/>
  <c r="O341" i="4"/>
  <c r="N341" i="4"/>
  <c r="L341" i="4"/>
  <c r="N340" i="4"/>
  <c r="O340" i="4" s="1"/>
  <c r="L340" i="4"/>
  <c r="M339" i="4"/>
  <c r="K335" i="4"/>
  <c r="J335" i="4"/>
  <c r="I335" i="4"/>
  <c r="H335" i="4"/>
  <c r="N332" i="4"/>
  <c r="O332" i="4" s="1"/>
  <c r="L332" i="4"/>
  <c r="O331" i="4"/>
  <c r="N331" i="4"/>
  <c r="L331" i="4"/>
  <c r="O330" i="4"/>
  <c r="N330" i="4"/>
  <c r="L330" i="4"/>
  <c r="O329" i="4"/>
  <c r="N329" i="4"/>
  <c r="L329" i="4"/>
  <c r="N328" i="4"/>
  <c r="O328" i="4" s="1"/>
  <c r="L328" i="4"/>
  <c r="M327" i="4"/>
  <c r="AP68" i="4" s="1"/>
  <c r="J323" i="4"/>
  <c r="H323" i="4"/>
  <c r="I319" i="4"/>
  <c r="I323" i="4" s="1"/>
  <c r="N318" i="4"/>
  <c r="O318" i="4" s="1"/>
  <c r="L318" i="4"/>
  <c r="N317" i="4"/>
  <c r="O317" i="4" s="1"/>
  <c r="L317" i="4"/>
  <c r="O316" i="4"/>
  <c r="N316" i="4"/>
  <c r="L316" i="4"/>
  <c r="L315" i="4"/>
  <c r="M314" i="4"/>
  <c r="I310" i="4"/>
  <c r="H310" i="4"/>
  <c r="J310" i="4" s="1"/>
  <c r="K310" i="4" s="1"/>
  <c r="N306" i="4"/>
  <c r="O306" i="4" s="1"/>
  <c r="L306" i="4"/>
  <c r="N305" i="4"/>
  <c r="O305" i="4" s="1"/>
  <c r="L305" i="4"/>
  <c r="O304" i="4"/>
  <c r="N304" i="4"/>
  <c r="L304" i="4"/>
  <c r="N303" i="4"/>
  <c r="O303" i="4" s="1"/>
  <c r="L303" i="4"/>
  <c r="L302" i="4"/>
  <c r="M301" i="4"/>
  <c r="AN68" i="4" s="1"/>
  <c r="I297" i="4"/>
  <c r="H297" i="4"/>
  <c r="J297" i="4" s="1"/>
  <c r="K297" i="4" s="1"/>
  <c r="O292" i="4"/>
  <c r="N292" i="4"/>
  <c r="L292" i="4"/>
  <c r="O291" i="4"/>
  <c r="N291" i="4"/>
  <c r="L291" i="4"/>
  <c r="N290" i="4"/>
  <c r="O290" i="4" s="1"/>
  <c r="L290" i="4"/>
  <c r="N289" i="4"/>
  <c r="O289" i="4" s="1"/>
  <c r="L289" i="4"/>
  <c r="L288" i="4"/>
  <c r="M287" i="4"/>
  <c r="N288" i="4" s="1"/>
  <c r="AM28" i="4" s="1"/>
  <c r="J282" i="4"/>
  <c r="K282" i="4" s="1"/>
  <c r="I282" i="4"/>
  <c r="H282" i="4"/>
  <c r="O276" i="4"/>
  <c r="N276" i="4"/>
  <c r="L276" i="4"/>
  <c r="N275" i="4"/>
  <c r="O275" i="4" s="1"/>
  <c r="L275" i="4"/>
  <c r="N274" i="4"/>
  <c r="O274" i="4" s="1"/>
  <c r="L274" i="4"/>
  <c r="O273" i="4"/>
  <c r="N273" i="4"/>
  <c r="L273" i="4"/>
  <c r="L272" i="4"/>
  <c r="M271" i="4"/>
  <c r="N272" i="4" s="1"/>
  <c r="O272" i="4" s="1"/>
  <c r="AL51" i="4" s="1"/>
  <c r="I267" i="4"/>
  <c r="H267" i="4"/>
  <c r="J267" i="4" s="1"/>
  <c r="K267" i="4" s="1"/>
  <c r="Q84" i="4" s="1"/>
  <c r="N261" i="4"/>
  <c r="O261" i="4" s="1"/>
  <c r="L261" i="4"/>
  <c r="O260" i="4"/>
  <c r="N260" i="4"/>
  <c r="AK30" i="4" s="1"/>
  <c r="L260" i="4"/>
  <c r="N259" i="4"/>
  <c r="O259" i="4" s="1"/>
  <c r="AK52" i="4" s="1"/>
  <c r="L259" i="4"/>
  <c r="AK7" i="4" s="1"/>
  <c r="N258" i="4"/>
  <c r="O258" i="4" s="1"/>
  <c r="AK51" i="4" s="1"/>
  <c r="L258" i="4"/>
  <c r="N257" i="4"/>
  <c r="O257" i="4" s="1"/>
  <c r="M256" i="4"/>
  <c r="I250" i="4"/>
  <c r="H250" i="4"/>
  <c r="J250" i="4" s="1"/>
  <c r="O244" i="4"/>
  <c r="AJ55" i="4" s="1"/>
  <c r="N244" i="4"/>
  <c r="L244" i="4"/>
  <c r="N243" i="4"/>
  <c r="O243" i="4" s="1"/>
  <c r="AJ54" i="4" s="1"/>
  <c r="L243" i="4"/>
  <c r="O242" i="4"/>
  <c r="AJ53" i="4" s="1"/>
  <c r="N242" i="4"/>
  <c r="L242" i="4"/>
  <c r="O241" i="4"/>
  <c r="N241" i="4"/>
  <c r="L241" i="4"/>
  <c r="N240" i="4"/>
  <c r="O240" i="4" s="1"/>
  <c r="AJ51" i="4" s="1"/>
  <c r="L240" i="4"/>
  <c r="M239" i="4"/>
  <c r="J235" i="4"/>
  <c r="I235" i="4"/>
  <c r="K235" i="4" s="1"/>
  <c r="Q82" i="4" s="1"/>
  <c r="H235" i="4"/>
  <c r="O228" i="4"/>
  <c r="N228" i="4"/>
  <c r="L228" i="4"/>
  <c r="O227" i="4"/>
  <c r="AI54" i="4" s="1"/>
  <c r="N227" i="4"/>
  <c r="AI31" i="4" s="1"/>
  <c r="L227" i="4"/>
  <c r="AI9" i="4" s="1"/>
  <c r="N226" i="4"/>
  <c r="O226" i="4" s="1"/>
  <c r="L226" i="4"/>
  <c r="N225" i="4"/>
  <c r="O225" i="4" s="1"/>
  <c r="AI52" i="4" s="1"/>
  <c r="L225" i="4"/>
  <c r="O224" i="4"/>
  <c r="AI51" i="4" s="1"/>
  <c r="N224" i="4"/>
  <c r="L224" i="4"/>
  <c r="M223" i="4"/>
  <c r="J218" i="4"/>
  <c r="K218" i="4" s="1"/>
  <c r="Q81" i="4" s="1"/>
  <c r="I218" i="4"/>
  <c r="H218" i="4"/>
  <c r="O210" i="4"/>
  <c r="N210" i="4"/>
  <c r="L210" i="4"/>
  <c r="N209" i="4"/>
  <c r="O209" i="4" s="1"/>
  <c r="L209" i="4"/>
  <c r="N208" i="4"/>
  <c r="O208" i="4" s="1"/>
  <c r="L208" i="4"/>
  <c r="O207" i="4"/>
  <c r="N207" i="4"/>
  <c r="L207" i="4"/>
  <c r="O206" i="4"/>
  <c r="AH51" i="4" s="1"/>
  <c r="N206" i="4"/>
  <c r="L206" i="4"/>
  <c r="M205" i="4"/>
  <c r="I199" i="4"/>
  <c r="H199" i="4"/>
  <c r="J199" i="4" s="1"/>
  <c r="K199" i="4" s="1"/>
  <c r="Q80" i="4" s="1"/>
  <c r="O193" i="4"/>
  <c r="AG55" i="4" s="1"/>
  <c r="N193" i="4"/>
  <c r="L193" i="4"/>
  <c r="O192" i="4"/>
  <c r="N192" i="4"/>
  <c r="L192" i="4"/>
  <c r="N191" i="4"/>
  <c r="O191" i="4" s="1"/>
  <c r="L191" i="4"/>
  <c r="N190" i="4"/>
  <c r="O190" i="4" s="1"/>
  <c r="AG52" i="4" s="1"/>
  <c r="L190" i="4"/>
  <c r="AG7" i="4" s="1"/>
  <c r="L189" i="4"/>
  <c r="M188" i="4"/>
  <c r="N189" i="4" s="1"/>
  <c r="O189" i="4" s="1"/>
  <c r="AG51" i="4" s="1"/>
  <c r="I182" i="4"/>
  <c r="H182" i="4"/>
  <c r="N176" i="4"/>
  <c r="O176" i="4" s="1"/>
  <c r="AF55" i="4" s="1"/>
  <c r="L176" i="4"/>
  <c r="O175" i="4"/>
  <c r="N175" i="4"/>
  <c r="L175" i="4"/>
  <c r="O174" i="4"/>
  <c r="AF53" i="4" s="1"/>
  <c r="N174" i="4"/>
  <c r="L174" i="4"/>
  <c r="N173" i="4"/>
  <c r="O173" i="4" s="1"/>
  <c r="L173" i="4"/>
  <c r="L172" i="4"/>
  <c r="M171" i="4"/>
  <c r="N172" i="4" s="1"/>
  <c r="J165" i="4"/>
  <c r="K165" i="4" s="1"/>
  <c r="I165" i="4"/>
  <c r="H165" i="4"/>
  <c r="G166" i="4" s="1"/>
  <c r="N157" i="4"/>
  <c r="O157" i="4" s="1"/>
  <c r="L157" i="4"/>
  <c r="N156" i="4"/>
  <c r="L156" i="4"/>
  <c r="AE9" i="4" s="1"/>
  <c r="O155" i="4"/>
  <c r="AE53" i="4" s="1"/>
  <c r="N155" i="4"/>
  <c r="L155" i="4"/>
  <c r="O154" i="4"/>
  <c r="AE52" i="4" s="1"/>
  <c r="N154" i="4"/>
  <c r="L154" i="4"/>
  <c r="N153" i="4"/>
  <c r="O153" i="4" s="1"/>
  <c r="L153" i="4"/>
  <c r="M152" i="4"/>
  <c r="G147" i="4"/>
  <c r="J146" i="4"/>
  <c r="K146" i="4" s="1"/>
  <c r="Q77" i="4" s="1"/>
  <c r="I146" i="4"/>
  <c r="H146" i="4"/>
  <c r="O137" i="4"/>
  <c r="N137" i="4"/>
  <c r="O136" i="4"/>
  <c r="N136" i="4"/>
  <c r="L136" i="4"/>
  <c r="O135" i="4"/>
  <c r="N135" i="4"/>
  <c r="L135" i="4"/>
  <c r="N134" i="4"/>
  <c r="O134" i="4" s="1"/>
  <c r="L134" i="4"/>
  <c r="N133" i="4"/>
  <c r="O133" i="4" s="1"/>
  <c r="L133" i="4"/>
  <c r="O132" i="4"/>
  <c r="L132" i="4"/>
  <c r="M131" i="4"/>
  <c r="N132" i="4" s="1"/>
  <c r="G125" i="4"/>
  <c r="J124" i="4"/>
  <c r="Q42" i="4" s="1"/>
  <c r="I124" i="4"/>
  <c r="H124" i="4"/>
  <c r="N117" i="4"/>
  <c r="O117" i="4" s="1"/>
  <c r="N116" i="4"/>
  <c r="O116" i="4" s="1"/>
  <c r="L116" i="4"/>
  <c r="N115" i="4"/>
  <c r="O115" i="4" s="1"/>
  <c r="L115" i="4"/>
  <c r="O114" i="4"/>
  <c r="N114" i="4"/>
  <c r="L114" i="4"/>
  <c r="N113" i="4"/>
  <c r="O113" i="4" s="1"/>
  <c r="L113" i="4"/>
  <c r="L112" i="4"/>
  <c r="M111" i="4"/>
  <c r="AC68" i="4" s="1"/>
  <c r="J105" i="4"/>
  <c r="K105" i="4" s="1"/>
  <c r="Q75" i="4" s="1"/>
  <c r="I105" i="4"/>
  <c r="H105" i="4"/>
  <c r="G106" i="4" s="1"/>
  <c r="N98" i="4"/>
  <c r="O98" i="4" s="1"/>
  <c r="O97" i="4"/>
  <c r="N97" i="4"/>
  <c r="O96" i="4"/>
  <c r="N96" i="4"/>
  <c r="L96" i="4"/>
  <c r="O95" i="4"/>
  <c r="N95" i="4"/>
  <c r="L95" i="4"/>
  <c r="O94" i="4"/>
  <c r="N94" i="4"/>
  <c r="L94" i="4"/>
  <c r="N93" i="4"/>
  <c r="O93" i="4" s="1"/>
  <c r="L93" i="4"/>
  <c r="L92" i="4"/>
  <c r="M91" i="4"/>
  <c r="N92" i="4" s="1"/>
  <c r="O92" i="4" s="1"/>
  <c r="G86" i="4"/>
  <c r="K85" i="4"/>
  <c r="Q74" i="4" s="1"/>
  <c r="J85" i="4"/>
  <c r="I85" i="4"/>
  <c r="H85" i="4"/>
  <c r="N80" i="4"/>
  <c r="O80" i="4" s="1"/>
  <c r="N79" i="4"/>
  <c r="O79" i="4" s="1"/>
  <c r="Q78" i="4"/>
  <c r="N78" i="4"/>
  <c r="O78" i="4" s="1"/>
  <c r="O77" i="4"/>
  <c r="N77" i="4"/>
  <c r="O76" i="4"/>
  <c r="N76" i="4"/>
  <c r="L76" i="4"/>
  <c r="N75" i="4"/>
  <c r="O75" i="4" s="1"/>
  <c r="L75" i="4"/>
  <c r="O74" i="4"/>
  <c r="N74" i="4"/>
  <c r="L74" i="4"/>
  <c r="O73" i="4"/>
  <c r="N73" i="4"/>
  <c r="L73" i="4"/>
  <c r="L72" i="4"/>
  <c r="M71" i="4"/>
  <c r="AA68" i="4" s="1"/>
  <c r="AW68" i="4"/>
  <c r="AU68" i="4"/>
  <c r="AT68" i="4"/>
  <c r="AS68" i="4"/>
  <c r="AR68" i="4"/>
  <c r="AQ68" i="4"/>
  <c r="AM68" i="4"/>
  <c r="AL68" i="4"/>
  <c r="AK68" i="4"/>
  <c r="AJ68" i="4"/>
  <c r="AI68" i="4"/>
  <c r="AH68" i="4"/>
  <c r="AF68" i="4"/>
  <c r="AE68" i="4"/>
  <c r="AD68" i="4"/>
  <c r="Z68" i="4"/>
  <c r="G66" i="4"/>
  <c r="K65" i="4"/>
  <c r="Q73" i="4" s="1"/>
  <c r="J65" i="4"/>
  <c r="Q39" i="4" s="1"/>
  <c r="I65" i="4"/>
  <c r="Q9" i="4" s="1"/>
  <c r="H65" i="4"/>
  <c r="G65" i="4"/>
  <c r="N61" i="4"/>
  <c r="O61" i="4" s="1"/>
  <c r="O60" i="4"/>
  <c r="N60" i="4"/>
  <c r="O59" i="4"/>
  <c r="N59" i="4"/>
  <c r="N58" i="4"/>
  <c r="O58" i="4" s="1"/>
  <c r="O57" i="4"/>
  <c r="N57" i="4"/>
  <c r="O56" i="4"/>
  <c r="N56" i="4"/>
  <c r="L56" i="4"/>
  <c r="AI55" i="4"/>
  <c r="AH55" i="4"/>
  <c r="AE55" i="4"/>
  <c r="AD55" i="4"/>
  <c r="AC55" i="4"/>
  <c r="AB55" i="4"/>
  <c r="AA55" i="4"/>
  <c r="Z55" i="4"/>
  <c r="O55" i="4"/>
  <c r="N55" i="4"/>
  <c r="L55" i="4"/>
  <c r="AK54" i="4"/>
  <c r="AH54" i="4"/>
  <c r="AG54" i="4"/>
  <c r="AF54" i="4"/>
  <c r="AA54" i="4"/>
  <c r="Z54" i="4"/>
  <c r="X54" i="4"/>
  <c r="N54" i="4"/>
  <c r="O54" i="4" s="1"/>
  <c r="L54" i="4"/>
  <c r="AL53" i="4"/>
  <c r="AK53" i="4"/>
  <c r="AI53" i="4"/>
  <c r="AH53" i="4"/>
  <c r="AG53" i="4"/>
  <c r="Y53" i="4"/>
  <c r="N53" i="4"/>
  <c r="O53" i="4" s="1"/>
  <c r="L53" i="4"/>
  <c r="AL52" i="4"/>
  <c r="AJ52" i="4"/>
  <c r="AH52" i="4"/>
  <c r="AF52" i="4"/>
  <c r="Z52" i="4"/>
  <c r="X52" i="4"/>
  <c r="L52" i="4"/>
  <c r="AE51" i="4"/>
  <c r="AD51" i="4"/>
  <c r="AC51" i="4"/>
  <c r="M51" i="4"/>
  <c r="N52" i="4" s="1"/>
  <c r="O52" i="4" s="1"/>
  <c r="Q50" i="4"/>
  <c r="Q48" i="4"/>
  <c r="Q47" i="4"/>
  <c r="G45" i="4"/>
  <c r="Q44" i="4"/>
  <c r="I43" i="4"/>
  <c r="Q8" i="4" s="1"/>
  <c r="H43" i="4"/>
  <c r="J43" i="4" s="1"/>
  <c r="K43" i="4" s="1"/>
  <c r="Q72" i="4" s="1"/>
  <c r="G43" i="4"/>
  <c r="Q40" i="4"/>
  <c r="N39" i="4"/>
  <c r="O39" i="4" s="1"/>
  <c r="N38" i="4"/>
  <c r="O38" i="4" s="1"/>
  <c r="N37" i="4"/>
  <c r="O37" i="4" s="1"/>
  <c r="N36" i="4"/>
  <c r="O36" i="4" s="1"/>
  <c r="O35" i="4"/>
  <c r="N35" i="4"/>
  <c r="N34" i="4"/>
  <c r="O34" i="4" s="1"/>
  <c r="O33" i="4"/>
  <c r="N33" i="4"/>
  <c r="L33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Y55" i="4" s="1"/>
  <c r="X32" i="4"/>
  <c r="X55" i="4" s="1"/>
  <c r="O32" i="4"/>
  <c r="N32" i="4"/>
  <c r="L32" i="4"/>
  <c r="AK31" i="4"/>
  <c r="AJ31" i="4"/>
  <c r="AG31" i="4"/>
  <c r="AF31" i="4"/>
  <c r="AD31" i="4"/>
  <c r="AD54" i="4" s="1"/>
  <c r="AC31" i="4"/>
  <c r="AC54" i="4" s="1"/>
  <c r="AB31" i="4"/>
  <c r="AB54" i="4" s="1"/>
  <c r="AA31" i="4"/>
  <c r="Z31" i="4"/>
  <c r="Y31" i="4"/>
  <c r="Y54" i="4" s="1"/>
  <c r="X31" i="4"/>
  <c r="O31" i="4"/>
  <c r="N31" i="4"/>
  <c r="L31" i="4"/>
  <c r="AL30" i="4"/>
  <c r="AJ30" i="4"/>
  <c r="AI30" i="4"/>
  <c r="AH30" i="4"/>
  <c r="AG30" i="4"/>
  <c r="AF30" i="4"/>
  <c r="AE30" i="4"/>
  <c r="AD30" i="4"/>
  <c r="AD53" i="4" s="1"/>
  <c r="AC30" i="4"/>
  <c r="AC53" i="4" s="1"/>
  <c r="AB30" i="4"/>
  <c r="AB53" i="4" s="1"/>
  <c r="AA30" i="4"/>
  <c r="AA53" i="4" s="1"/>
  <c r="Z30" i="4"/>
  <c r="Z53" i="4" s="1"/>
  <c r="Y30" i="4"/>
  <c r="X30" i="4"/>
  <c r="X53" i="4" s="1"/>
  <c r="N30" i="4"/>
  <c r="O30" i="4" s="1"/>
  <c r="L30" i="4"/>
  <c r="AL29" i="4"/>
  <c r="AK29" i="4"/>
  <c r="AJ29" i="4"/>
  <c r="AI29" i="4"/>
  <c r="AH29" i="4"/>
  <c r="AE29" i="4"/>
  <c r="AD29" i="4"/>
  <c r="AD52" i="4" s="1"/>
  <c r="AC29" i="4"/>
  <c r="AC52" i="4" s="1"/>
  <c r="AB29" i="4"/>
  <c r="AB52" i="4" s="1"/>
  <c r="AA29" i="4"/>
  <c r="AA52" i="4" s="1"/>
  <c r="Z29" i="4"/>
  <c r="Y29" i="4"/>
  <c r="Y52" i="4" s="1"/>
  <c r="X29" i="4"/>
  <c r="L29" i="4"/>
  <c r="AL28" i="4"/>
  <c r="AK28" i="4"/>
  <c r="AJ28" i="4"/>
  <c r="AI28" i="4"/>
  <c r="AH28" i="4"/>
  <c r="AE28" i="4"/>
  <c r="AD28" i="4"/>
  <c r="AC28" i="4"/>
  <c r="Z28" i="4"/>
  <c r="Z51" i="4" s="1"/>
  <c r="M28" i="4"/>
  <c r="G23" i="4"/>
  <c r="H21" i="4"/>
  <c r="J21" i="4" s="1"/>
  <c r="G21" i="4"/>
  <c r="Q20" i="4"/>
  <c r="Q19" i="4"/>
  <c r="Q18" i="4"/>
  <c r="Q17" i="4"/>
  <c r="N17" i="4"/>
  <c r="O17" i="4" s="1"/>
  <c r="Q16" i="4"/>
  <c r="O16" i="4"/>
  <c r="N16" i="4"/>
  <c r="Q15" i="4"/>
  <c r="N15" i="4"/>
  <c r="O15" i="4" s="1"/>
  <c r="Q14" i="4"/>
  <c r="N14" i="4"/>
  <c r="O14" i="4" s="1"/>
  <c r="Q13" i="4"/>
  <c r="N13" i="4"/>
  <c r="O13" i="4" s="1"/>
  <c r="Q12" i="4"/>
  <c r="O12" i="4"/>
  <c r="N12" i="4"/>
  <c r="Q11" i="4"/>
  <c r="N11" i="4"/>
  <c r="O11" i="4" s="1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Q10" i="4"/>
  <c r="O10" i="4"/>
  <c r="N10" i="4"/>
  <c r="L10" i="4"/>
  <c r="I10" i="4"/>
  <c r="I21" i="4" s="1"/>
  <c r="Q7" i="4" s="1"/>
  <c r="AK9" i="4"/>
  <c r="AJ9" i="4"/>
  <c r="AH9" i="4"/>
  <c r="AG9" i="4"/>
  <c r="AF9" i="4"/>
  <c r="AD9" i="4"/>
  <c r="AC9" i="4"/>
  <c r="AB9" i="4"/>
  <c r="AA9" i="4"/>
  <c r="Z9" i="4"/>
  <c r="Y9" i="4"/>
  <c r="X9" i="4"/>
  <c r="O9" i="4"/>
  <c r="N9" i="4"/>
  <c r="L9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N8" i="4"/>
  <c r="O8" i="4" s="1"/>
  <c r="L8" i="4"/>
  <c r="AL7" i="4"/>
  <c r="AJ7" i="4"/>
  <c r="AI7" i="4"/>
  <c r="AH7" i="4"/>
  <c r="AF7" i="4"/>
  <c r="AE7" i="4"/>
  <c r="AD7" i="4"/>
  <c r="AC7" i="4"/>
  <c r="AB7" i="4"/>
  <c r="AA7" i="4"/>
  <c r="Z7" i="4"/>
  <c r="Y7" i="4"/>
  <c r="X7" i="4"/>
  <c r="O7" i="4"/>
  <c r="N7" i="4"/>
  <c r="L7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L6" i="4"/>
  <c r="M5" i="4"/>
  <c r="H800" i="3"/>
  <c r="J800" i="3" s="1"/>
  <c r="O795" i="3"/>
  <c r="N795" i="3"/>
  <c r="L795" i="3"/>
  <c r="N794" i="3"/>
  <c r="O794" i="3" s="1"/>
  <c r="L794" i="3"/>
  <c r="N793" i="3"/>
  <c r="O793" i="3" s="1"/>
  <c r="L793" i="3"/>
  <c r="O792" i="3"/>
  <c r="N792" i="3"/>
  <c r="L792" i="3"/>
  <c r="O791" i="3"/>
  <c r="N791" i="3"/>
  <c r="L791" i="3"/>
  <c r="M790" i="3"/>
  <c r="P792" i="3" s="1"/>
  <c r="H784" i="3"/>
  <c r="J784" i="3" s="1"/>
  <c r="O779" i="3"/>
  <c r="N779" i="3"/>
  <c r="L779" i="3"/>
  <c r="N778" i="3"/>
  <c r="O778" i="3" s="1"/>
  <c r="L778" i="3"/>
  <c r="N777" i="3"/>
  <c r="O777" i="3" s="1"/>
  <c r="L777" i="3"/>
  <c r="O776" i="3"/>
  <c r="N776" i="3"/>
  <c r="L776" i="3"/>
  <c r="L775" i="3"/>
  <c r="M774" i="3"/>
  <c r="N775" i="3" s="1"/>
  <c r="O775" i="3" s="1"/>
  <c r="I768" i="3"/>
  <c r="H768" i="3"/>
  <c r="J768" i="3" s="1"/>
  <c r="K768" i="3" s="1"/>
  <c r="N763" i="3"/>
  <c r="O763" i="3" s="1"/>
  <c r="L763" i="3"/>
  <c r="O762" i="3"/>
  <c r="N762" i="3"/>
  <c r="L762" i="3"/>
  <c r="O761" i="3"/>
  <c r="N761" i="3"/>
  <c r="L761" i="3"/>
  <c r="P760" i="3"/>
  <c r="O760" i="3"/>
  <c r="N760" i="3"/>
  <c r="L760" i="3"/>
  <c r="O759" i="3"/>
  <c r="N759" i="3"/>
  <c r="L759" i="3"/>
  <c r="M758" i="3"/>
  <c r="J751" i="3"/>
  <c r="K751" i="3" s="1"/>
  <c r="N745" i="3"/>
  <c r="O745" i="3" s="1"/>
  <c r="L745" i="3"/>
  <c r="N744" i="3"/>
  <c r="O744" i="3" s="1"/>
  <c r="L744" i="3"/>
  <c r="N743" i="3"/>
  <c r="O743" i="3" s="1"/>
  <c r="L743" i="3"/>
  <c r="N742" i="3"/>
  <c r="O742" i="3" s="1"/>
  <c r="L742" i="3"/>
  <c r="L741" i="3"/>
  <c r="M740" i="3"/>
  <c r="J734" i="3"/>
  <c r="I734" i="3"/>
  <c r="H734" i="3"/>
  <c r="N729" i="3"/>
  <c r="O729" i="3" s="1"/>
  <c r="L729" i="3"/>
  <c r="N728" i="3"/>
  <c r="O728" i="3" s="1"/>
  <c r="L728" i="3"/>
  <c r="N727" i="3"/>
  <c r="O727" i="3" s="1"/>
  <c r="L727" i="3"/>
  <c r="N726" i="3"/>
  <c r="O726" i="3" s="1"/>
  <c r="L726" i="3"/>
  <c r="L725" i="3"/>
  <c r="M724" i="3"/>
  <c r="I718" i="3"/>
  <c r="H718" i="3"/>
  <c r="J718" i="3" s="1"/>
  <c r="K718" i="3" s="1"/>
  <c r="N713" i="3"/>
  <c r="O713" i="3" s="1"/>
  <c r="L713" i="3"/>
  <c r="O712" i="3"/>
  <c r="N712" i="3"/>
  <c r="L712" i="3"/>
  <c r="N711" i="3"/>
  <c r="O711" i="3" s="1"/>
  <c r="L711" i="3"/>
  <c r="N710" i="3"/>
  <c r="O710" i="3" s="1"/>
  <c r="L710" i="3"/>
  <c r="L709" i="3"/>
  <c r="M708" i="3"/>
  <c r="N709" i="3" s="1"/>
  <c r="O709" i="3" s="1"/>
  <c r="J703" i="3"/>
  <c r="K703" i="3" s="1"/>
  <c r="I703" i="3"/>
  <c r="H703" i="3"/>
  <c r="N698" i="3"/>
  <c r="O698" i="3" s="1"/>
  <c r="L698" i="3"/>
  <c r="O697" i="3"/>
  <c r="N697" i="3"/>
  <c r="L697" i="3"/>
  <c r="O696" i="3"/>
  <c r="N696" i="3"/>
  <c r="L696" i="3"/>
  <c r="P695" i="3"/>
  <c r="N695" i="3"/>
  <c r="O695" i="3" s="1"/>
  <c r="L695" i="3"/>
  <c r="N694" i="3"/>
  <c r="O694" i="3" s="1"/>
  <c r="L694" i="3"/>
  <c r="M693" i="3"/>
  <c r="I687" i="3"/>
  <c r="H687" i="3"/>
  <c r="J687" i="3" s="1"/>
  <c r="K687" i="3" s="1"/>
  <c r="N682" i="3"/>
  <c r="O682" i="3" s="1"/>
  <c r="L682" i="3"/>
  <c r="N681" i="3"/>
  <c r="O681" i="3" s="1"/>
  <c r="L681" i="3"/>
  <c r="O680" i="3"/>
  <c r="N680" i="3"/>
  <c r="L680" i="3"/>
  <c r="P679" i="3"/>
  <c r="N679" i="3"/>
  <c r="O679" i="3" s="1"/>
  <c r="L679" i="3"/>
  <c r="O678" i="3"/>
  <c r="L678" i="3"/>
  <c r="M677" i="3"/>
  <c r="N678" i="3" s="1"/>
  <c r="J671" i="3"/>
  <c r="K671" i="3" s="1"/>
  <c r="I671" i="3"/>
  <c r="H671" i="3"/>
  <c r="O666" i="3"/>
  <c r="N666" i="3"/>
  <c r="L666" i="3"/>
  <c r="N665" i="3"/>
  <c r="O665" i="3" s="1"/>
  <c r="L665" i="3"/>
  <c r="N664" i="3"/>
  <c r="O664" i="3" s="1"/>
  <c r="L664" i="3"/>
  <c r="P663" i="3"/>
  <c r="N663" i="3"/>
  <c r="O663" i="3" s="1"/>
  <c r="L663" i="3"/>
  <c r="L662" i="3"/>
  <c r="M661" i="3"/>
  <c r="N662" i="3" s="1"/>
  <c r="O662" i="3" s="1"/>
  <c r="I656" i="3"/>
  <c r="H656" i="3"/>
  <c r="J656" i="3" s="1"/>
  <c r="K656" i="3" s="1"/>
  <c r="N651" i="3"/>
  <c r="O651" i="3" s="1"/>
  <c r="L651" i="3"/>
  <c r="N650" i="3"/>
  <c r="O650" i="3" s="1"/>
  <c r="L650" i="3"/>
  <c r="N649" i="3"/>
  <c r="O649" i="3" s="1"/>
  <c r="L649" i="3"/>
  <c r="N648" i="3"/>
  <c r="O648" i="3" s="1"/>
  <c r="L648" i="3"/>
  <c r="L647" i="3"/>
  <c r="M646" i="3"/>
  <c r="N647" i="3" s="1"/>
  <c r="O647" i="3" s="1"/>
  <c r="K640" i="3"/>
  <c r="J640" i="3"/>
  <c r="I640" i="3"/>
  <c r="H640" i="3"/>
  <c r="N636" i="3"/>
  <c r="O636" i="3" s="1"/>
  <c r="N635" i="3"/>
  <c r="O635" i="3" s="1"/>
  <c r="L635" i="3"/>
  <c r="N634" i="3"/>
  <c r="O634" i="3" s="1"/>
  <c r="L634" i="3"/>
  <c r="P633" i="3"/>
  <c r="N633" i="3"/>
  <c r="O633" i="3" s="1"/>
  <c r="L633" i="3"/>
  <c r="L632" i="3"/>
  <c r="M631" i="3"/>
  <c r="N632" i="3" s="1"/>
  <c r="O632" i="3" s="1"/>
  <c r="I626" i="3"/>
  <c r="H626" i="3"/>
  <c r="J626" i="3" s="1"/>
  <c r="K626" i="3" s="1"/>
  <c r="N621" i="3"/>
  <c r="O621" i="3" s="1"/>
  <c r="L621" i="3"/>
  <c r="N620" i="3"/>
  <c r="O620" i="3" s="1"/>
  <c r="L620" i="3"/>
  <c r="N619" i="3"/>
  <c r="O619" i="3" s="1"/>
  <c r="L619" i="3"/>
  <c r="P618" i="3"/>
  <c r="O618" i="3"/>
  <c r="N618" i="3"/>
  <c r="L618" i="3"/>
  <c r="N617" i="3"/>
  <c r="O617" i="3" s="1"/>
  <c r="L617" i="3"/>
  <c r="M616" i="3"/>
  <c r="J609" i="3"/>
  <c r="I609" i="3"/>
  <c r="K609" i="3" s="1"/>
  <c r="H609" i="3"/>
  <c r="N604" i="3"/>
  <c r="O604" i="3" s="1"/>
  <c r="L604" i="3"/>
  <c r="N603" i="3"/>
  <c r="O603" i="3" s="1"/>
  <c r="L603" i="3"/>
  <c r="N602" i="3"/>
  <c r="O602" i="3" s="1"/>
  <c r="L602" i="3"/>
  <c r="N601" i="3"/>
  <c r="O601" i="3" s="1"/>
  <c r="L601" i="3"/>
  <c r="L600" i="3"/>
  <c r="M599" i="3"/>
  <c r="I592" i="3"/>
  <c r="H592" i="3"/>
  <c r="J592" i="3" s="1"/>
  <c r="K592" i="3" s="1"/>
  <c r="N586" i="3"/>
  <c r="O586" i="3" s="1"/>
  <c r="L586" i="3"/>
  <c r="N585" i="3"/>
  <c r="O585" i="3" s="1"/>
  <c r="L585" i="3"/>
  <c r="P584" i="3"/>
  <c r="N584" i="3"/>
  <c r="O584" i="3" s="1"/>
  <c r="L584" i="3"/>
  <c r="N583" i="3"/>
  <c r="O583" i="3" s="1"/>
  <c r="L583" i="3"/>
  <c r="M582" i="3"/>
  <c r="I570" i="3"/>
  <c r="H570" i="3"/>
  <c r="J570" i="3" s="1"/>
  <c r="K570" i="3" s="1"/>
  <c r="N565" i="3"/>
  <c r="O565" i="3" s="1"/>
  <c r="L565" i="3"/>
  <c r="N564" i="3"/>
  <c r="O564" i="3" s="1"/>
  <c r="L564" i="3"/>
  <c r="N563" i="3"/>
  <c r="O563" i="3" s="1"/>
  <c r="L563" i="3"/>
  <c r="P562" i="3"/>
  <c r="O562" i="3"/>
  <c r="N562" i="3"/>
  <c r="L562" i="3"/>
  <c r="N561" i="3"/>
  <c r="O561" i="3" s="1"/>
  <c r="L561" i="3"/>
  <c r="M560" i="3"/>
  <c r="K550" i="3"/>
  <c r="J550" i="3"/>
  <c r="I550" i="3"/>
  <c r="H550" i="3"/>
  <c r="N544" i="3"/>
  <c r="O544" i="3" s="1"/>
  <c r="L544" i="3"/>
  <c r="N543" i="3"/>
  <c r="O543" i="3" s="1"/>
  <c r="L543" i="3"/>
  <c r="N542" i="3"/>
  <c r="O542" i="3" s="1"/>
  <c r="L542" i="3"/>
  <c r="L541" i="3"/>
  <c r="M540" i="3"/>
  <c r="J531" i="3"/>
  <c r="I531" i="3"/>
  <c r="H531" i="3"/>
  <c r="O525" i="3"/>
  <c r="N525" i="3"/>
  <c r="N524" i="3"/>
  <c r="O524" i="3" s="1"/>
  <c r="L524" i="3"/>
  <c r="N523" i="3"/>
  <c r="O523" i="3" s="1"/>
  <c r="L523" i="3"/>
  <c r="O522" i="3"/>
  <c r="N522" i="3"/>
  <c r="L522" i="3"/>
  <c r="L521" i="3"/>
  <c r="M520" i="3"/>
  <c r="P522" i="3" s="1"/>
  <c r="I512" i="3"/>
  <c r="H512" i="3"/>
  <c r="J512" i="3" s="1"/>
  <c r="K512" i="3" s="1"/>
  <c r="N508" i="3"/>
  <c r="O508" i="3" s="1"/>
  <c r="L508" i="3"/>
  <c r="O507" i="3"/>
  <c r="N507" i="3"/>
  <c r="L507" i="3"/>
  <c r="O506" i="3"/>
  <c r="N506" i="3"/>
  <c r="L506" i="3"/>
  <c r="N505" i="3"/>
  <c r="O505" i="3" s="1"/>
  <c r="L505" i="3"/>
  <c r="N504" i="3"/>
  <c r="O504" i="3" s="1"/>
  <c r="L504" i="3"/>
  <c r="M503" i="3"/>
  <c r="P505" i="3" s="1"/>
  <c r="I495" i="3"/>
  <c r="H495" i="3"/>
  <c r="J495" i="3" s="1"/>
  <c r="K495" i="3" s="1"/>
  <c r="N491" i="3"/>
  <c r="O491" i="3" s="1"/>
  <c r="L491" i="3"/>
  <c r="N490" i="3"/>
  <c r="O490" i="3" s="1"/>
  <c r="L490" i="3"/>
  <c r="N489" i="3"/>
  <c r="O489" i="3" s="1"/>
  <c r="L489" i="3"/>
  <c r="N488" i="3"/>
  <c r="O488" i="3" s="1"/>
  <c r="L488" i="3"/>
  <c r="N487" i="3"/>
  <c r="O487" i="3" s="1"/>
  <c r="L487" i="3"/>
  <c r="M486" i="3"/>
  <c r="P488" i="3" s="1"/>
  <c r="J476" i="3"/>
  <c r="K476" i="3" s="1"/>
  <c r="I476" i="3"/>
  <c r="H476" i="3"/>
  <c r="N472" i="3"/>
  <c r="O472" i="3" s="1"/>
  <c r="L472" i="3"/>
  <c r="N471" i="3"/>
  <c r="O471" i="3" s="1"/>
  <c r="L471" i="3"/>
  <c r="O470" i="3"/>
  <c r="N470" i="3"/>
  <c r="L470" i="3"/>
  <c r="P469" i="3"/>
  <c r="O469" i="3"/>
  <c r="N469" i="3"/>
  <c r="L469" i="3"/>
  <c r="N468" i="3"/>
  <c r="O468" i="3" s="1"/>
  <c r="L468" i="3"/>
  <c r="M467" i="3"/>
  <c r="J463" i="3"/>
  <c r="K463" i="3" s="1"/>
  <c r="I463" i="3"/>
  <c r="H463" i="3"/>
  <c r="N460" i="3"/>
  <c r="O460" i="3" s="1"/>
  <c r="L460" i="3"/>
  <c r="N459" i="3"/>
  <c r="O459" i="3" s="1"/>
  <c r="L459" i="3"/>
  <c r="N458" i="3"/>
  <c r="O458" i="3" s="1"/>
  <c r="L458" i="3"/>
  <c r="N457" i="3"/>
  <c r="O457" i="3" s="1"/>
  <c r="L457" i="3"/>
  <c r="L456" i="3"/>
  <c r="M455" i="3"/>
  <c r="N456" i="3" s="1"/>
  <c r="O456" i="3" s="1"/>
  <c r="I451" i="3"/>
  <c r="H451" i="3"/>
  <c r="J451" i="3" s="1"/>
  <c r="K451" i="3" s="1"/>
  <c r="O447" i="3"/>
  <c r="N447" i="3"/>
  <c r="L447" i="3"/>
  <c r="N446" i="3"/>
  <c r="O446" i="3" s="1"/>
  <c r="L446" i="3"/>
  <c r="N445" i="3"/>
  <c r="O445" i="3" s="1"/>
  <c r="L445" i="3"/>
  <c r="N444" i="3"/>
  <c r="O444" i="3" s="1"/>
  <c r="L444" i="3"/>
  <c r="N443" i="3"/>
  <c r="O443" i="3" s="1"/>
  <c r="L443" i="3"/>
  <c r="M442" i="3"/>
  <c r="P444" i="3" s="1"/>
  <c r="I438" i="3"/>
  <c r="H438" i="3"/>
  <c r="J438" i="3" s="1"/>
  <c r="K438" i="3" s="1"/>
  <c r="N434" i="3"/>
  <c r="O434" i="3" s="1"/>
  <c r="L434" i="3"/>
  <c r="N433" i="3"/>
  <c r="O433" i="3" s="1"/>
  <c r="L433" i="3"/>
  <c r="N432" i="3"/>
  <c r="O432" i="3" s="1"/>
  <c r="L432" i="3"/>
  <c r="P431" i="3"/>
  <c r="N431" i="3"/>
  <c r="O431" i="3" s="1"/>
  <c r="L431" i="3"/>
  <c r="L430" i="3"/>
  <c r="M429" i="3"/>
  <c r="N430" i="3" s="1"/>
  <c r="O430" i="3" s="1"/>
  <c r="J425" i="3"/>
  <c r="K425" i="3" s="1"/>
  <c r="I425" i="3"/>
  <c r="H425" i="3"/>
  <c r="N420" i="3"/>
  <c r="O420" i="3" s="1"/>
  <c r="L420" i="3"/>
  <c r="N419" i="3"/>
  <c r="O419" i="3" s="1"/>
  <c r="L419" i="3"/>
  <c r="N418" i="3"/>
  <c r="O418" i="3" s="1"/>
  <c r="L418" i="3"/>
  <c r="P417" i="3"/>
  <c r="N417" i="3"/>
  <c r="O417" i="3" s="1"/>
  <c r="L417" i="3"/>
  <c r="N416" i="3"/>
  <c r="O416" i="3" s="1"/>
  <c r="L416" i="3"/>
  <c r="M415" i="3"/>
  <c r="I411" i="3"/>
  <c r="H411" i="3"/>
  <c r="J411" i="3" s="1"/>
  <c r="K411" i="3" s="1"/>
  <c r="N408" i="3"/>
  <c r="O408" i="3" s="1"/>
  <c r="L408" i="3"/>
  <c r="O407" i="3"/>
  <c r="N407" i="3"/>
  <c r="L407" i="3"/>
  <c r="N406" i="3"/>
  <c r="O406" i="3" s="1"/>
  <c r="L406" i="3"/>
  <c r="P405" i="3"/>
  <c r="N405" i="3"/>
  <c r="O405" i="3" s="1"/>
  <c r="L405" i="3"/>
  <c r="L404" i="3"/>
  <c r="M403" i="3"/>
  <c r="N404" i="3" s="1"/>
  <c r="O404" i="3" s="1"/>
  <c r="K399" i="3"/>
  <c r="I399" i="3"/>
  <c r="H399" i="3"/>
  <c r="J399" i="3" s="1"/>
  <c r="N395" i="3"/>
  <c r="O395" i="3" s="1"/>
  <c r="L395" i="3"/>
  <c r="N394" i="3"/>
  <c r="O394" i="3" s="1"/>
  <c r="L394" i="3"/>
  <c r="N393" i="3"/>
  <c r="O393" i="3" s="1"/>
  <c r="L393" i="3"/>
  <c r="N392" i="3"/>
  <c r="O392" i="3" s="1"/>
  <c r="L392" i="3"/>
  <c r="N391" i="3"/>
  <c r="O391" i="3" s="1"/>
  <c r="L391" i="3"/>
  <c r="M390" i="3"/>
  <c r="AU66" i="3" s="1"/>
  <c r="I386" i="3"/>
  <c r="H386" i="3"/>
  <c r="J386" i="3" s="1"/>
  <c r="N381" i="3"/>
  <c r="O381" i="3" s="1"/>
  <c r="L381" i="3"/>
  <c r="N380" i="3"/>
  <c r="O380" i="3" s="1"/>
  <c r="L380" i="3"/>
  <c r="N379" i="3"/>
  <c r="O379" i="3" s="1"/>
  <c r="L379" i="3"/>
  <c r="N378" i="3"/>
  <c r="O378" i="3" s="1"/>
  <c r="L378" i="3"/>
  <c r="L377" i="3"/>
  <c r="M376" i="3"/>
  <c r="N377" i="3" s="1"/>
  <c r="O377" i="3" s="1"/>
  <c r="I372" i="3"/>
  <c r="H372" i="3"/>
  <c r="J372" i="3" s="1"/>
  <c r="K372" i="3" s="1"/>
  <c r="O368" i="3"/>
  <c r="N368" i="3"/>
  <c r="L368" i="3"/>
  <c r="N367" i="3"/>
  <c r="O367" i="3" s="1"/>
  <c r="L367" i="3"/>
  <c r="N366" i="3"/>
  <c r="O366" i="3" s="1"/>
  <c r="L366" i="3"/>
  <c r="N365" i="3"/>
  <c r="O365" i="3" s="1"/>
  <c r="L365" i="3"/>
  <c r="L364" i="3"/>
  <c r="M363" i="3"/>
  <c r="N364" i="3" s="1"/>
  <c r="O364" i="3" s="1"/>
  <c r="K359" i="3"/>
  <c r="I359" i="3"/>
  <c r="H359" i="3"/>
  <c r="J359" i="3" s="1"/>
  <c r="N354" i="3"/>
  <c r="O354" i="3" s="1"/>
  <c r="L354" i="3"/>
  <c r="O353" i="3"/>
  <c r="N353" i="3"/>
  <c r="L353" i="3"/>
  <c r="N352" i="3"/>
  <c r="O352" i="3" s="1"/>
  <c r="L352" i="3"/>
  <c r="N351" i="3"/>
  <c r="O351" i="3" s="1"/>
  <c r="L351" i="3"/>
  <c r="N350" i="3"/>
  <c r="O350" i="3" s="1"/>
  <c r="L350" i="3"/>
  <c r="M349" i="3"/>
  <c r="I345" i="3"/>
  <c r="H345" i="3"/>
  <c r="J345" i="3" s="1"/>
  <c r="N339" i="3"/>
  <c r="O339" i="3" s="1"/>
  <c r="L339" i="3"/>
  <c r="N338" i="3"/>
  <c r="O338" i="3" s="1"/>
  <c r="L338" i="3"/>
  <c r="O337" i="3"/>
  <c r="N337" i="3"/>
  <c r="L337" i="3"/>
  <c r="N336" i="3"/>
  <c r="O336" i="3" s="1"/>
  <c r="L336" i="3"/>
  <c r="L335" i="3"/>
  <c r="M334" i="3"/>
  <c r="N335" i="3" s="1"/>
  <c r="O335" i="3" s="1"/>
  <c r="I330" i="3"/>
  <c r="H330" i="3"/>
  <c r="J330" i="3" s="1"/>
  <c r="K330" i="3" s="1"/>
  <c r="O325" i="3"/>
  <c r="N325" i="3"/>
  <c r="L325" i="3"/>
  <c r="N324" i="3"/>
  <c r="O324" i="3" s="1"/>
  <c r="L324" i="3"/>
  <c r="N323" i="3"/>
  <c r="O323" i="3" s="1"/>
  <c r="L323" i="3"/>
  <c r="N322" i="3"/>
  <c r="O322" i="3" s="1"/>
  <c r="L322" i="3"/>
  <c r="L321" i="3"/>
  <c r="M320" i="3"/>
  <c r="N321" i="3" s="1"/>
  <c r="O321" i="3" s="1"/>
  <c r="K315" i="3"/>
  <c r="I315" i="3"/>
  <c r="H315" i="3"/>
  <c r="J315" i="3" s="1"/>
  <c r="O312" i="3"/>
  <c r="N312" i="3"/>
  <c r="L312" i="3"/>
  <c r="O311" i="3"/>
  <c r="N311" i="3"/>
  <c r="L311" i="3"/>
  <c r="O310" i="3"/>
  <c r="N310" i="3"/>
  <c r="L310" i="3"/>
  <c r="N309" i="3"/>
  <c r="O309" i="3" s="1"/>
  <c r="L309" i="3"/>
  <c r="N308" i="3"/>
  <c r="O308" i="3" s="1"/>
  <c r="L308" i="3"/>
  <c r="M307" i="3"/>
  <c r="I303" i="3"/>
  <c r="H303" i="3"/>
  <c r="J303" i="3" s="1"/>
  <c r="N299" i="3"/>
  <c r="O299" i="3" s="1"/>
  <c r="L299" i="3"/>
  <c r="N298" i="3"/>
  <c r="O298" i="3" s="1"/>
  <c r="L298" i="3"/>
  <c r="N297" i="3"/>
  <c r="O297" i="3" s="1"/>
  <c r="L297" i="3"/>
  <c r="N296" i="3"/>
  <c r="O296" i="3" s="1"/>
  <c r="L296" i="3"/>
  <c r="L295" i="3"/>
  <c r="M294" i="3"/>
  <c r="J290" i="3"/>
  <c r="K290" i="3" s="1"/>
  <c r="I290" i="3"/>
  <c r="H290" i="3"/>
  <c r="N285" i="3"/>
  <c r="O285" i="3" s="1"/>
  <c r="L285" i="3"/>
  <c r="N284" i="3"/>
  <c r="O284" i="3" s="1"/>
  <c r="L284" i="3"/>
  <c r="N283" i="3"/>
  <c r="O283" i="3" s="1"/>
  <c r="L283" i="3"/>
  <c r="N282" i="3"/>
  <c r="O282" i="3" s="1"/>
  <c r="L282" i="3"/>
  <c r="L281" i="3"/>
  <c r="M280" i="3"/>
  <c r="K276" i="3"/>
  <c r="I276" i="3"/>
  <c r="H276" i="3"/>
  <c r="J276" i="3" s="1"/>
  <c r="O271" i="3"/>
  <c r="N271" i="3"/>
  <c r="L271" i="3"/>
  <c r="O270" i="3"/>
  <c r="N270" i="3"/>
  <c r="L270" i="3"/>
  <c r="O269" i="3"/>
  <c r="N269" i="3"/>
  <c r="L269" i="3"/>
  <c r="N268" i="3"/>
  <c r="O268" i="3" s="1"/>
  <c r="AL50" i="3" s="1"/>
  <c r="L268" i="3"/>
  <c r="N267" i="3"/>
  <c r="O267" i="3" s="1"/>
  <c r="AL49" i="3" s="1"/>
  <c r="L267" i="3"/>
  <c r="M266" i="3"/>
  <c r="K261" i="3"/>
  <c r="I261" i="3"/>
  <c r="H261" i="3"/>
  <c r="J261" i="3" s="1"/>
  <c r="O255" i="3"/>
  <c r="N255" i="3"/>
  <c r="L255" i="3"/>
  <c r="O254" i="3"/>
  <c r="N254" i="3"/>
  <c r="AK52" i="3" s="1"/>
  <c r="L254" i="3"/>
  <c r="N253" i="3"/>
  <c r="O253" i="3" s="1"/>
  <c r="L253" i="3"/>
  <c r="N252" i="3"/>
  <c r="L252" i="3"/>
  <c r="L251" i="3"/>
  <c r="M250" i="3"/>
  <c r="N251" i="3" s="1"/>
  <c r="O251" i="3" s="1"/>
  <c r="J246" i="3"/>
  <c r="K246" i="3" s="1"/>
  <c r="Q81" i="3" s="1"/>
  <c r="I246" i="3"/>
  <c r="H246" i="3"/>
  <c r="N239" i="3"/>
  <c r="O239" i="3" s="1"/>
  <c r="L239" i="3"/>
  <c r="N238" i="3"/>
  <c r="O238" i="3" s="1"/>
  <c r="AJ52" i="3" s="1"/>
  <c r="L238" i="3"/>
  <c r="N237" i="3"/>
  <c r="O237" i="3" s="1"/>
  <c r="AJ51" i="3" s="1"/>
  <c r="L237" i="3"/>
  <c r="N236" i="3"/>
  <c r="AJ28" i="3" s="1"/>
  <c r="L236" i="3"/>
  <c r="L235" i="3"/>
  <c r="M234" i="3"/>
  <c r="N235" i="3" s="1"/>
  <c r="O235" i="3" s="1"/>
  <c r="AJ49" i="3" s="1"/>
  <c r="K229" i="3"/>
  <c r="Q80" i="3" s="1"/>
  <c r="I229" i="3"/>
  <c r="H229" i="3"/>
  <c r="J229" i="3" s="1"/>
  <c r="N221" i="3"/>
  <c r="O221" i="3" s="1"/>
  <c r="AI53" i="3" s="1"/>
  <c r="L221" i="3"/>
  <c r="N220" i="3"/>
  <c r="O220" i="3" s="1"/>
  <c r="AI52" i="3" s="1"/>
  <c r="L220" i="3"/>
  <c r="N219" i="3"/>
  <c r="O219" i="3" s="1"/>
  <c r="AI51" i="3" s="1"/>
  <c r="L219" i="3"/>
  <c r="N218" i="3"/>
  <c r="O218" i="3" s="1"/>
  <c r="AI50" i="3" s="1"/>
  <c r="L218" i="3"/>
  <c r="O217" i="3"/>
  <c r="AI49" i="3" s="1"/>
  <c r="N217" i="3"/>
  <c r="L217" i="3"/>
  <c r="M216" i="3"/>
  <c r="AI66" i="3" s="1"/>
  <c r="K211" i="3"/>
  <c r="Q79" i="3" s="1"/>
  <c r="I211" i="3"/>
  <c r="H211" i="3"/>
  <c r="J211" i="3" s="1"/>
  <c r="L203" i="3"/>
  <c r="N202" i="3"/>
  <c r="O202" i="3" s="1"/>
  <c r="L202" i="3"/>
  <c r="N201" i="3"/>
  <c r="O201" i="3" s="1"/>
  <c r="AH51" i="3" s="1"/>
  <c r="L201" i="3"/>
  <c r="N200" i="3"/>
  <c r="O200" i="3" s="1"/>
  <c r="AH50" i="3" s="1"/>
  <c r="L200" i="3"/>
  <c r="N199" i="3"/>
  <c r="AH27" i="3" s="1"/>
  <c r="L199" i="3"/>
  <c r="M198" i="3"/>
  <c r="J192" i="3"/>
  <c r="I192" i="3"/>
  <c r="H192" i="3"/>
  <c r="G193" i="3" s="1"/>
  <c r="N182" i="3"/>
  <c r="AG31" i="3" s="1"/>
  <c r="L182" i="3"/>
  <c r="O181" i="3"/>
  <c r="AG52" i="3" s="1"/>
  <c r="N181" i="3"/>
  <c r="L181" i="3"/>
  <c r="N180" i="3"/>
  <c r="O180" i="3" s="1"/>
  <c r="AG51" i="3" s="1"/>
  <c r="L180" i="3"/>
  <c r="N179" i="3"/>
  <c r="L179" i="3"/>
  <c r="O178" i="3"/>
  <c r="N178" i="3"/>
  <c r="L178" i="3"/>
  <c r="M177" i="3"/>
  <c r="G172" i="3"/>
  <c r="I171" i="3"/>
  <c r="H171" i="3"/>
  <c r="J171" i="3" s="1"/>
  <c r="K171" i="3" s="1"/>
  <c r="Q77" i="3" s="1"/>
  <c r="N165" i="3"/>
  <c r="O165" i="3" s="1"/>
  <c r="AF53" i="3" s="1"/>
  <c r="L165" i="3"/>
  <c r="AF10" i="3" s="1"/>
  <c r="N164" i="3"/>
  <c r="O164" i="3" s="1"/>
  <c r="AF52" i="3" s="1"/>
  <c r="L164" i="3"/>
  <c r="N163" i="3"/>
  <c r="O163" i="3" s="1"/>
  <c r="AF51" i="3" s="1"/>
  <c r="L163" i="3"/>
  <c r="N162" i="3"/>
  <c r="O162" i="3" s="1"/>
  <c r="AF50" i="3" s="1"/>
  <c r="L162" i="3"/>
  <c r="L161" i="3"/>
  <c r="M160" i="3"/>
  <c r="J154" i="3"/>
  <c r="K154" i="3" s="1"/>
  <c r="Q76" i="3" s="1"/>
  <c r="I154" i="3"/>
  <c r="H154" i="3"/>
  <c r="G155" i="3" s="1"/>
  <c r="N146" i="3"/>
  <c r="O146" i="3" s="1"/>
  <c r="AE53" i="3" s="1"/>
  <c r="L146" i="3"/>
  <c r="N145" i="3"/>
  <c r="O145" i="3" s="1"/>
  <c r="AE52" i="3" s="1"/>
  <c r="L145" i="3"/>
  <c r="N144" i="3"/>
  <c r="O144" i="3" s="1"/>
  <c r="AE51" i="3" s="1"/>
  <c r="L144" i="3"/>
  <c r="N143" i="3"/>
  <c r="O143" i="3" s="1"/>
  <c r="AE50" i="3" s="1"/>
  <c r="L143" i="3"/>
  <c r="L142" i="3"/>
  <c r="M141" i="3"/>
  <c r="N142" i="3" s="1"/>
  <c r="G136" i="3"/>
  <c r="J135" i="3"/>
  <c r="K135" i="3" s="1"/>
  <c r="Q75" i="3" s="1"/>
  <c r="I135" i="3"/>
  <c r="H135" i="3"/>
  <c r="O131" i="3"/>
  <c r="N131" i="3"/>
  <c r="N130" i="3"/>
  <c r="O130" i="3" s="1"/>
  <c r="L130" i="3"/>
  <c r="N129" i="3"/>
  <c r="O129" i="3" s="1"/>
  <c r="L129" i="3"/>
  <c r="N128" i="3"/>
  <c r="O128" i="3" s="1"/>
  <c r="L128" i="3"/>
  <c r="N127" i="3"/>
  <c r="O127" i="3" s="1"/>
  <c r="L127" i="3"/>
  <c r="L126" i="3"/>
  <c r="M125" i="3"/>
  <c r="N126" i="3" s="1"/>
  <c r="O126" i="3" s="1"/>
  <c r="G119" i="3"/>
  <c r="J118" i="3"/>
  <c r="K118" i="3" s="1"/>
  <c r="Q74" i="3" s="1"/>
  <c r="I118" i="3"/>
  <c r="H118" i="3"/>
  <c r="N113" i="3"/>
  <c r="O113" i="3" s="1"/>
  <c r="N112" i="3"/>
  <c r="O112" i="3" s="1"/>
  <c r="L112" i="3"/>
  <c r="N111" i="3"/>
  <c r="O111" i="3" s="1"/>
  <c r="L111" i="3"/>
  <c r="N110" i="3"/>
  <c r="O110" i="3" s="1"/>
  <c r="L110" i="3"/>
  <c r="N109" i="3"/>
  <c r="O109" i="3" s="1"/>
  <c r="L109" i="3"/>
  <c r="L108" i="3"/>
  <c r="M107" i="3"/>
  <c r="N108" i="3" s="1"/>
  <c r="O108" i="3" s="1"/>
  <c r="I101" i="3"/>
  <c r="H101" i="3"/>
  <c r="G102" i="3" s="1"/>
  <c r="O96" i="3"/>
  <c r="N96" i="3"/>
  <c r="N95" i="3"/>
  <c r="O95" i="3" s="1"/>
  <c r="N94" i="3"/>
  <c r="O94" i="3" s="1"/>
  <c r="L94" i="3"/>
  <c r="N93" i="3"/>
  <c r="O93" i="3" s="1"/>
  <c r="L93" i="3"/>
  <c r="N92" i="3"/>
  <c r="O92" i="3" s="1"/>
  <c r="L92" i="3"/>
  <c r="N91" i="3"/>
  <c r="O91" i="3" s="1"/>
  <c r="L91" i="3"/>
  <c r="L90" i="3"/>
  <c r="M89" i="3"/>
  <c r="K83" i="3"/>
  <c r="Q72" i="3" s="1"/>
  <c r="J83" i="3"/>
  <c r="Q39" i="3" s="1"/>
  <c r="I83" i="3"/>
  <c r="H83" i="3"/>
  <c r="G84" i="3" s="1"/>
  <c r="N78" i="3"/>
  <c r="O78" i="3" s="1"/>
  <c r="N77" i="3"/>
  <c r="O77" i="3" s="1"/>
  <c r="N76" i="3"/>
  <c r="O76" i="3" s="1"/>
  <c r="O75" i="3"/>
  <c r="N75" i="3"/>
  <c r="N74" i="3"/>
  <c r="O74" i="3" s="1"/>
  <c r="L74" i="3"/>
  <c r="N73" i="3"/>
  <c r="O73" i="3" s="1"/>
  <c r="L73" i="3"/>
  <c r="N72" i="3"/>
  <c r="O72" i="3" s="1"/>
  <c r="L72" i="3"/>
  <c r="N71" i="3"/>
  <c r="O71" i="3" s="1"/>
  <c r="L71" i="3"/>
  <c r="N70" i="3"/>
  <c r="O70" i="3" s="1"/>
  <c r="L70" i="3"/>
  <c r="M69" i="3"/>
  <c r="AW66" i="3"/>
  <c r="AV66" i="3"/>
  <c r="AT66" i="3"/>
  <c r="AS66" i="3"/>
  <c r="AR66" i="3"/>
  <c r="AQ66" i="3"/>
  <c r="AP66" i="3"/>
  <c r="AO66" i="3"/>
  <c r="AL66" i="3"/>
  <c r="AK66" i="3"/>
  <c r="AJ66" i="3"/>
  <c r="AH66" i="3"/>
  <c r="AG66" i="3"/>
  <c r="AD66" i="3"/>
  <c r="AC66" i="3"/>
  <c r="AA66" i="3"/>
  <c r="X66" i="3"/>
  <c r="J63" i="3"/>
  <c r="K63" i="3" s="1"/>
  <c r="Q71" i="3" s="1"/>
  <c r="I63" i="3"/>
  <c r="H63" i="3"/>
  <c r="G64" i="3" s="1"/>
  <c r="G63" i="3"/>
  <c r="O59" i="3"/>
  <c r="N59" i="3"/>
  <c r="N58" i="3"/>
  <c r="O58" i="3" s="1"/>
  <c r="N57" i="3"/>
  <c r="O57" i="3" s="1"/>
  <c r="N56" i="3"/>
  <c r="O56" i="3" s="1"/>
  <c r="N55" i="3"/>
  <c r="O55" i="3" s="1"/>
  <c r="N54" i="3"/>
  <c r="O54" i="3" s="1"/>
  <c r="L54" i="3"/>
  <c r="AJ53" i="3"/>
  <c r="AH53" i="3"/>
  <c r="N53" i="3"/>
  <c r="O53" i="3" s="1"/>
  <c r="L53" i="3"/>
  <c r="AH52" i="3"/>
  <c r="N52" i="3"/>
  <c r="O52" i="3" s="1"/>
  <c r="L52" i="3"/>
  <c r="AL51" i="3"/>
  <c r="AK51" i="3"/>
  <c r="N51" i="3"/>
  <c r="O51" i="3" s="1"/>
  <c r="L51" i="3"/>
  <c r="L50" i="3"/>
  <c r="AK49" i="3"/>
  <c r="AG49" i="3"/>
  <c r="M49" i="3"/>
  <c r="N50" i="3" s="1"/>
  <c r="O50" i="3" s="1"/>
  <c r="Q48" i="3"/>
  <c r="Q47" i="3"/>
  <c r="Q46" i="3"/>
  <c r="Q44" i="3"/>
  <c r="Q43" i="3"/>
  <c r="Q42" i="3"/>
  <c r="I42" i="3"/>
  <c r="Q8" i="3" s="1"/>
  <c r="H42" i="3"/>
  <c r="G44" i="3" s="1"/>
  <c r="G42" i="3"/>
  <c r="Q38" i="3"/>
  <c r="N38" i="3"/>
  <c r="O38" i="3" s="1"/>
  <c r="N37" i="3"/>
  <c r="O37" i="3" s="1"/>
  <c r="N36" i="3"/>
  <c r="O36" i="3" s="1"/>
  <c r="N35" i="3"/>
  <c r="O35" i="3" s="1"/>
  <c r="N34" i="3"/>
  <c r="O34" i="3" s="1"/>
  <c r="N33" i="3"/>
  <c r="O33" i="3" s="1"/>
  <c r="N32" i="3"/>
  <c r="O32" i="3" s="1"/>
  <c r="L32" i="3"/>
  <c r="AJ31" i="3"/>
  <c r="AI31" i="3"/>
  <c r="AH31" i="3"/>
  <c r="AF31" i="3"/>
  <c r="AE31" i="3"/>
  <c r="AD31" i="3"/>
  <c r="AD53" i="3" s="1"/>
  <c r="AC31" i="3"/>
  <c r="AC53" i="3" s="1"/>
  <c r="AB31" i="3"/>
  <c r="AB53" i="3" s="1"/>
  <c r="AA31" i="3"/>
  <c r="AA53" i="3" s="1"/>
  <c r="Z31" i="3"/>
  <c r="Z53" i="3" s="1"/>
  <c r="Y31" i="3"/>
  <c r="Y53" i="3" s="1"/>
  <c r="X31" i="3"/>
  <c r="X53" i="3" s="1"/>
  <c r="N31" i="3"/>
  <c r="O31" i="3" s="1"/>
  <c r="L31" i="3"/>
  <c r="AJ30" i="3"/>
  <c r="AI30" i="3"/>
  <c r="AH30" i="3"/>
  <c r="AG30" i="3"/>
  <c r="AF30" i="3"/>
  <c r="AE30" i="3"/>
  <c r="AD30" i="3"/>
  <c r="AD52" i="3" s="1"/>
  <c r="AC30" i="3"/>
  <c r="AC52" i="3" s="1"/>
  <c r="AB30" i="3"/>
  <c r="AB52" i="3" s="1"/>
  <c r="AA30" i="3"/>
  <c r="AA52" i="3" s="1"/>
  <c r="Z30" i="3"/>
  <c r="Z52" i="3" s="1"/>
  <c r="Y30" i="3"/>
  <c r="Y52" i="3" s="1"/>
  <c r="X30" i="3"/>
  <c r="X52" i="3" s="1"/>
  <c r="O30" i="3"/>
  <c r="N30" i="3"/>
  <c r="L30" i="3"/>
  <c r="AL29" i="3"/>
  <c r="AK29" i="3"/>
  <c r="AJ29" i="3"/>
  <c r="AI29" i="3"/>
  <c r="AF29" i="3"/>
  <c r="AD29" i="3"/>
  <c r="AD51" i="3" s="1"/>
  <c r="AC29" i="3"/>
  <c r="AC51" i="3" s="1"/>
  <c r="AB29" i="3"/>
  <c r="AB51" i="3" s="1"/>
  <c r="AA29" i="3"/>
  <c r="AA51" i="3" s="1"/>
  <c r="Z29" i="3"/>
  <c r="Z51" i="3" s="1"/>
  <c r="Y29" i="3"/>
  <c r="Y51" i="3" s="1"/>
  <c r="X29" i="3"/>
  <c r="X51" i="3" s="1"/>
  <c r="O29" i="3"/>
  <c r="N29" i="3"/>
  <c r="L29" i="3"/>
  <c r="AL28" i="3"/>
  <c r="AI28" i="3"/>
  <c r="AH28" i="3"/>
  <c r="AE28" i="3"/>
  <c r="AD28" i="3"/>
  <c r="AD50" i="3" s="1"/>
  <c r="AC28" i="3"/>
  <c r="AC50" i="3" s="1"/>
  <c r="AB28" i="3"/>
  <c r="AB50" i="3" s="1"/>
  <c r="AA28" i="3"/>
  <c r="AA50" i="3" s="1"/>
  <c r="Z28" i="3"/>
  <c r="Z50" i="3" s="1"/>
  <c r="Y28" i="3"/>
  <c r="Y50" i="3" s="1"/>
  <c r="X28" i="3"/>
  <c r="X50" i="3" s="1"/>
  <c r="L28" i="3"/>
  <c r="AL27" i="3"/>
  <c r="AK27" i="3"/>
  <c r="AJ27" i="3"/>
  <c r="AI27" i="3"/>
  <c r="AG27" i="3"/>
  <c r="AD27" i="3"/>
  <c r="AD49" i="3" s="1"/>
  <c r="AC27" i="3"/>
  <c r="AC49" i="3" s="1"/>
  <c r="AA27" i="3"/>
  <c r="AA49" i="3" s="1"/>
  <c r="Z27" i="3"/>
  <c r="Z49" i="3" s="1"/>
  <c r="Y27" i="3"/>
  <c r="Y49" i="3" s="1"/>
  <c r="X27" i="3"/>
  <c r="X49" i="3" s="1"/>
  <c r="M27" i="3"/>
  <c r="N28" i="3" s="1"/>
  <c r="O28" i="3" s="1"/>
  <c r="I20" i="3"/>
  <c r="H20" i="3"/>
  <c r="G20" i="3"/>
  <c r="Q19" i="3"/>
  <c r="Q18" i="3"/>
  <c r="Q17" i="3"/>
  <c r="N17" i="3"/>
  <c r="O17" i="3" s="1"/>
  <c r="Q16" i="3"/>
  <c r="N16" i="3"/>
  <c r="O16" i="3" s="1"/>
  <c r="Q15" i="3"/>
  <c r="N15" i="3"/>
  <c r="O15" i="3" s="1"/>
  <c r="Q14" i="3"/>
  <c r="O14" i="3"/>
  <c r="N14" i="3"/>
  <c r="Q13" i="3"/>
  <c r="N13" i="3"/>
  <c r="O13" i="3" s="1"/>
  <c r="Q12" i="3"/>
  <c r="N12" i="3"/>
  <c r="O12" i="3" s="1"/>
  <c r="Q11" i="3"/>
  <c r="N11" i="3"/>
  <c r="O11" i="3" s="1"/>
  <c r="AJ10" i="3"/>
  <c r="AI10" i="3"/>
  <c r="AH10" i="3"/>
  <c r="AG10" i="3"/>
  <c r="AE10" i="3"/>
  <c r="AD10" i="3"/>
  <c r="AC10" i="3"/>
  <c r="AB10" i="3"/>
  <c r="AA10" i="3"/>
  <c r="Z10" i="3"/>
  <c r="Y10" i="3"/>
  <c r="X10" i="3"/>
  <c r="Q10" i="3"/>
  <c r="N10" i="3"/>
  <c r="O10" i="3" s="1"/>
  <c r="L10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Q9" i="3"/>
  <c r="N9" i="3"/>
  <c r="O9" i="3" s="1"/>
  <c r="L9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N8" i="3"/>
  <c r="O8" i="3" s="1"/>
  <c r="L8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Q7" i="3"/>
  <c r="N7" i="3"/>
  <c r="O7" i="3" s="1"/>
  <c r="L7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L6" i="3"/>
  <c r="M5" i="3"/>
  <c r="N6" i="3" s="1"/>
  <c r="O6" i="3" s="1"/>
  <c r="K771" i="2"/>
  <c r="H771" i="2"/>
  <c r="J771" i="2" s="1"/>
  <c r="O766" i="2"/>
  <c r="N766" i="2"/>
  <c r="L766" i="2"/>
  <c r="O765" i="2"/>
  <c r="N765" i="2"/>
  <c r="L765" i="2"/>
  <c r="O764" i="2"/>
  <c r="N764" i="2"/>
  <c r="L764" i="2"/>
  <c r="N763" i="2"/>
  <c r="O763" i="2" s="1"/>
  <c r="L763" i="2"/>
  <c r="N762" i="2"/>
  <c r="O762" i="2" s="1"/>
  <c r="L762" i="2"/>
  <c r="M761" i="2"/>
  <c r="P763" i="2" s="1"/>
  <c r="H756" i="2"/>
  <c r="J756" i="2" s="1"/>
  <c r="N751" i="2"/>
  <c r="O751" i="2" s="1"/>
  <c r="L751" i="2"/>
  <c r="N750" i="2"/>
  <c r="O750" i="2" s="1"/>
  <c r="L750" i="2"/>
  <c r="N749" i="2"/>
  <c r="O749" i="2" s="1"/>
  <c r="L749" i="2"/>
  <c r="O748" i="2"/>
  <c r="N748" i="2"/>
  <c r="L748" i="2"/>
  <c r="L747" i="2"/>
  <c r="M746" i="2"/>
  <c r="N747" i="2" s="1"/>
  <c r="O747" i="2" s="1"/>
  <c r="H740" i="2"/>
  <c r="J740" i="2" s="1"/>
  <c r="K740" i="2" s="1"/>
  <c r="N735" i="2"/>
  <c r="O735" i="2" s="1"/>
  <c r="L735" i="2"/>
  <c r="N734" i="2"/>
  <c r="O734" i="2" s="1"/>
  <c r="L734" i="2"/>
  <c r="N733" i="2"/>
  <c r="O733" i="2" s="1"/>
  <c r="L733" i="2"/>
  <c r="O732" i="2"/>
  <c r="N732" i="2"/>
  <c r="L732" i="2"/>
  <c r="L731" i="2"/>
  <c r="M730" i="2"/>
  <c r="I724" i="2"/>
  <c r="K724" i="2"/>
  <c r="N718" i="2"/>
  <c r="O718" i="2" s="1"/>
  <c r="L718" i="2"/>
  <c r="N717" i="2"/>
  <c r="O717" i="2" s="1"/>
  <c r="L717" i="2"/>
  <c r="N716" i="2"/>
  <c r="O716" i="2" s="1"/>
  <c r="L716" i="2"/>
  <c r="N715" i="2"/>
  <c r="O715" i="2" s="1"/>
  <c r="L715" i="2"/>
  <c r="L714" i="2"/>
  <c r="M713" i="2"/>
  <c r="P715" i="2" s="1"/>
  <c r="I707" i="2"/>
  <c r="H707" i="2"/>
  <c r="J707" i="2" s="1"/>
  <c r="N702" i="2"/>
  <c r="O702" i="2" s="1"/>
  <c r="L702" i="2"/>
  <c r="N701" i="2"/>
  <c r="O701" i="2" s="1"/>
  <c r="L701" i="2"/>
  <c r="N700" i="2"/>
  <c r="O700" i="2" s="1"/>
  <c r="L700" i="2"/>
  <c r="N699" i="2"/>
  <c r="O699" i="2" s="1"/>
  <c r="L699" i="2"/>
  <c r="L698" i="2"/>
  <c r="M697" i="2"/>
  <c r="N698" i="2" s="1"/>
  <c r="O698" i="2" s="1"/>
  <c r="I691" i="2"/>
  <c r="H691" i="2"/>
  <c r="J691" i="2" s="1"/>
  <c r="N686" i="2"/>
  <c r="O686" i="2" s="1"/>
  <c r="L686" i="2"/>
  <c r="O685" i="2"/>
  <c r="N685" i="2"/>
  <c r="L685" i="2"/>
  <c r="N684" i="2"/>
  <c r="O684" i="2" s="1"/>
  <c r="L684" i="2"/>
  <c r="N683" i="2"/>
  <c r="O683" i="2" s="1"/>
  <c r="L683" i="2"/>
  <c r="L682" i="2"/>
  <c r="M681" i="2"/>
  <c r="N682" i="2" s="1"/>
  <c r="O682" i="2" s="1"/>
  <c r="J675" i="2"/>
  <c r="I675" i="2"/>
  <c r="H675" i="2"/>
  <c r="N670" i="2"/>
  <c r="O670" i="2" s="1"/>
  <c r="L670" i="2"/>
  <c r="N669" i="2"/>
  <c r="O669" i="2" s="1"/>
  <c r="L669" i="2"/>
  <c r="N668" i="2"/>
  <c r="O668" i="2" s="1"/>
  <c r="L668" i="2"/>
  <c r="N667" i="2"/>
  <c r="O667" i="2" s="1"/>
  <c r="L667" i="2"/>
  <c r="L666" i="2"/>
  <c r="M665" i="2"/>
  <c r="I659" i="2"/>
  <c r="H659" i="2"/>
  <c r="J659" i="2" s="1"/>
  <c r="N654" i="2"/>
  <c r="O654" i="2" s="1"/>
  <c r="L654" i="2"/>
  <c r="N653" i="2"/>
  <c r="O653" i="2" s="1"/>
  <c r="L653" i="2"/>
  <c r="N652" i="2"/>
  <c r="O652" i="2" s="1"/>
  <c r="L652" i="2"/>
  <c r="N651" i="2"/>
  <c r="O651" i="2" s="1"/>
  <c r="L651" i="2"/>
  <c r="L650" i="2"/>
  <c r="M649" i="2"/>
  <c r="P651" i="2" s="1"/>
  <c r="I643" i="2"/>
  <c r="H643" i="2"/>
  <c r="J643" i="2" s="1"/>
  <c r="O638" i="2"/>
  <c r="N638" i="2"/>
  <c r="L638" i="2"/>
  <c r="N637" i="2"/>
  <c r="O637" i="2" s="1"/>
  <c r="L637" i="2"/>
  <c r="N636" i="2"/>
  <c r="O636" i="2" s="1"/>
  <c r="L636" i="2"/>
  <c r="O635" i="2"/>
  <c r="N635" i="2"/>
  <c r="L635" i="2"/>
  <c r="L634" i="2"/>
  <c r="M633" i="2"/>
  <c r="N634" i="2" s="1"/>
  <c r="O634" i="2" s="1"/>
  <c r="I627" i="2"/>
  <c r="H627" i="2"/>
  <c r="J627" i="2" s="1"/>
  <c r="K627" i="2" s="1"/>
  <c r="N622" i="2"/>
  <c r="O622" i="2" s="1"/>
  <c r="L622" i="2"/>
  <c r="N621" i="2"/>
  <c r="O621" i="2" s="1"/>
  <c r="L621" i="2"/>
  <c r="N620" i="2"/>
  <c r="O620" i="2" s="1"/>
  <c r="L620" i="2"/>
  <c r="N619" i="2"/>
  <c r="O619" i="2" s="1"/>
  <c r="L619" i="2"/>
  <c r="N618" i="2"/>
  <c r="O618" i="2" s="1"/>
  <c r="L618" i="2"/>
  <c r="M617" i="2"/>
  <c r="I610" i="2"/>
  <c r="H610" i="2"/>
  <c r="J610" i="2" s="1"/>
  <c r="K610" i="2" s="1"/>
  <c r="N606" i="2"/>
  <c r="O606" i="2" s="1"/>
  <c r="L606" i="2"/>
  <c r="N605" i="2"/>
  <c r="O605" i="2" s="1"/>
  <c r="L605" i="2"/>
  <c r="N604" i="2"/>
  <c r="O604" i="2" s="1"/>
  <c r="L604" i="2"/>
  <c r="P603" i="2"/>
  <c r="N603" i="2"/>
  <c r="O603" i="2" s="1"/>
  <c r="L603" i="2"/>
  <c r="N602" i="2"/>
  <c r="O602" i="2" s="1"/>
  <c r="L602" i="2"/>
  <c r="M601" i="2"/>
  <c r="I596" i="2"/>
  <c r="H596" i="2"/>
  <c r="J596" i="2" s="1"/>
  <c r="K596" i="2" s="1"/>
  <c r="N591" i="2"/>
  <c r="O591" i="2" s="1"/>
  <c r="L591" i="2"/>
  <c r="N590" i="2"/>
  <c r="O590" i="2" s="1"/>
  <c r="L590" i="2"/>
  <c r="N589" i="2"/>
  <c r="O589" i="2" s="1"/>
  <c r="L589" i="2"/>
  <c r="O588" i="2"/>
  <c r="N588" i="2"/>
  <c r="L588" i="2"/>
  <c r="N587" i="2"/>
  <c r="O587" i="2" s="1"/>
  <c r="L587" i="2"/>
  <c r="M586" i="2"/>
  <c r="Q588" i="2" s="1"/>
  <c r="I578" i="2"/>
  <c r="H578" i="2"/>
  <c r="J578" i="2" s="1"/>
  <c r="K578" i="2" s="1"/>
  <c r="N571" i="2"/>
  <c r="O571" i="2" s="1"/>
  <c r="L571" i="2"/>
  <c r="N570" i="2"/>
  <c r="O570" i="2" s="1"/>
  <c r="L570" i="2"/>
  <c r="M569" i="2"/>
  <c r="Q571" i="2" s="1"/>
  <c r="I564" i="2"/>
  <c r="H564" i="2"/>
  <c r="J564" i="2" s="1"/>
  <c r="K564" i="2" s="1"/>
  <c r="N558" i="2"/>
  <c r="O558" i="2" s="1"/>
  <c r="L558" i="2"/>
  <c r="N557" i="2"/>
  <c r="O557" i="2" s="1"/>
  <c r="L557" i="2"/>
  <c r="N556" i="2"/>
  <c r="O556" i="2" s="1"/>
  <c r="L556" i="2"/>
  <c r="N555" i="2"/>
  <c r="O555" i="2" s="1"/>
  <c r="L555" i="2"/>
  <c r="M554" i="2"/>
  <c r="Q556" i="2" s="1"/>
  <c r="I547" i="2"/>
  <c r="H547" i="2"/>
  <c r="J547" i="2" s="1"/>
  <c r="K547" i="2" s="1"/>
  <c r="N543" i="2"/>
  <c r="O543" i="2" s="1"/>
  <c r="L543" i="2"/>
  <c r="N542" i="2"/>
  <c r="O542" i="2" s="1"/>
  <c r="L542" i="2"/>
  <c r="N541" i="2"/>
  <c r="O541" i="2" s="1"/>
  <c r="L541" i="2"/>
  <c r="Q540" i="2"/>
  <c r="N540" i="2"/>
  <c r="O540" i="2" s="1"/>
  <c r="L540" i="2"/>
  <c r="N539" i="2"/>
  <c r="O539" i="2" s="1"/>
  <c r="L539" i="2"/>
  <c r="M538" i="2"/>
  <c r="I534" i="2"/>
  <c r="H534" i="2"/>
  <c r="J534" i="2" s="1"/>
  <c r="K534" i="2" s="1"/>
  <c r="N526" i="2"/>
  <c r="O526" i="2" s="1"/>
  <c r="L526" i="2"/>
  <c r="N525" i="2"/>
  <c r="O525" i="2" s="1"/>
  <c r="L525" i="2"/>
  <c r="N524" i="2"/>
  <c r="O524" i="2" s="1"/>
  <c r="L524" i="2"/>
  <c r="O523" i="2"/>
  <c r="N523" i="2"/>
  <c r="L523" i="2"/>
  <c r="N522" i="2"/>
  <c r="O522" i="2" s="1"/>
  <c r="L522" i="2"/>
  <c r="M521" i="2"/>
  <c r="Q523" i="2" s="1"/>
  <c r="I516" i="2"/>
  <c r="H516" i="2"/>
  <c r="J516" i="2" s="1"/>
  <c r="K516" i="2" s="1"/>
  <c r="N509" i="2"/>
  <c r="O509" i="2" s="1"/>
  <c r="L509" i="2"/>
  <c r="N508" i="2"/>
  <c r="O508" i="2" s="1"/>
  <c r="L508" i="2"/>
  <c r="N507" i="2"/>
  <c r="O507" i="2" s="1"/>
  <c r="L507" i="2"/>
  <c r="N506" i="2"/>
  <c r="O506" i="2" s="1"/>
  <c r="L506" i="2"/>
  <c r="L505" i="2"/>
  <c r="M504" i="2"/>
  <c r="N505" i="2" s="1"/>
  <c r="O505" i="2" s="1"/>
  <c r="I500" i="2"/>
  <c r="H500" i="2"/>
  <c r="J500" i="2" s="1"/>
  <c r="K500" i="2" s="1"/>
  <c r="O490" i="2"/>
  <c r="N490" i="2"/>
  <c r="L490" i="2"/>
  <c r="N489" i="2"/>
  <c r="O489" i="2" s="1"/>
  <c r="L489" i="2"/>
  <c r="N488" i="2"/>
  <c r="O488" i="2" s="1"/>
  <c r="L488" i="2"/>
  <c r="N487" i="2"/>
  <c r="O487" i="2" s="1"/>
  <c r="L487" i="2"/>
  <c r="N486" i="2"/>
  <c r="O486" i="2" s="1"/>
  <c r="L486" i="2"/>
  <c r="M485" i="2"/>
  <c r="Q487" i="2" s="1"/>
  <c r="I481" i="2"/>
  <c r="H481" i="2"/>
  <c r="J481" i="2" s="1"/>
  <c r="K481" i="2" s="1"/>
  <c r="N477" i="2"/>
  <c r="O477" i="2" s="1"/>
  <c r="L477" i="2"/>
  <c r="O476" i="2"/>
  <c r="N476" i="2"/>
  <c r="L476" i="2"/>
  <c r="N475" i="2"/>
  <c r="O475" i="2" s="1"/>
  <c r="L475" i="2"/>
  <c r="Q474" i="2"/>
  <c r="N474" i="2"/>
  <c r="O474" i="2" s="1"/>
  <c r="L474" i="2"/>
  <c r="N473" i="2"/>
  <c r="O473" i="2" s="1"/>
  <c r="L473" i="2"/>
  <c r="M472" i="2"/>
  <c r="K468" i="2"/>
  <c r="I468" i="2"/>
  <c r="H468" i="2"/>
  <c r="J468" i="2" s="1"/>
  <c r="N464" i="2"/>
  <c r="O464" i="2" s="1"/>
  <c r="L464" i="2"/>
  <c r="H464" i="2"/>
  <c r="N463" i="2"/>
  <c r="O463" i="2" s="1"/>
  <c r="L463" i="2"/>
  <c r="N462" i="2"/>
  <c r="O462" i="2" s="1"/>
  <c r="L462" i="2"/>
  <c r="N461" i="2"/>
  <c r="O461" i="2" s="1"/>
  <c r="L461" i="2"/>
  <c r="L460" i="2"/>
  <c r="M459" i="2"/>
  <c r="Q461" i="2" s="1"/>
  <c r="I455" i="2"/>
  <c r="H455" i="2"/>
  <c r="J455" i="2" s="1"/>
  <c r="K455" i="2" s="1"/>
  <c r="O451" i="2"/>
  <c r="N451" i="2"/>
  <c r="L451" i="2"/>
  <c r="N450" i="2"/>
  <c r="O450" i="2" s="1"/>
  <c r="L450" i="2"/>
  <c r="N449" i="2"/>
  <c r="O449" i="2" s="1"/>
  <c r="L449" i="2"/>
  <c r="O448" i="2"/>
  <c r="N448" i="2"/>
  <c r="L448" i="2"/>
  <c r="L447" i="2"/>
  <c r="M446" i="2"/>
  <c r="I442" i="2"/>
  <c r="H442" i="2"/>
  <c r="J442" i="2" s="1"/>
  <c r="K442" i="2" s="1"/>
  <c r="N438" i="2"/>
  <c r="O438" i="2" s="1"/>
  <c r="L438" i="2"/>
  <c r="N437" i="2"/>
  <c r="O437" i="2" s="1"/>
  <c r="L437" i="2"/>
  <c r="N436" i="2"/>
  <c r="O436" i="2" s="1"/>
  <c r="L436" i="2"/>
  <c r="N435" i="2"/>
  <c r="O435" i="2" s="1"/>
  <c r="L435" i="2"/>
  <c r="O434" i="2"/>
  <c r="L434" i="2"/>
  <c r="M433" i="2"/>
  <c r="N434" i="2" s="1"/>
  <c r="J428" i="2"/>
  <c r="I428" i="2"/>
  <c r="H428" i="2"/>
  <c r="N425" i="2"/>
  <c r="O425" i="2" s="1"/>
  <c r="L425" i="2"/>
  <c r="N424" i="2"/>
  <c r="O424" i="2" s="1"/>
  <c r="L424" i="2"/>
  <c r="O423" i="2"/>
  <c r="N423" i="2"/>
  <c r="L423" i="2"/>
  <c r="O422" i="2"/>
  <c r="N422" i="2"/>
  <c r="L422" i="2"/>
  <c r="L421" i="2"/>
  <c r="M420" i="2"/>
  <c r="I416" i="2"/>
  <c r="R416" i="2" s="1"/>
  <c r="H416" i="2"/>
  <c r="J416" i="2" s="1"/>
  <c r="K416" i="2" s="1"/>
  <c r="R413" i="2"/>
  <c r="N413" i="2"/>
  <c r="O413" i="2" s="1"/>
  <c r="L413" i="2"/>
  <c r="J413" i="2"/>
  <c r="N412" i="2"/>
  <c r="O412" i="2" s="1"/>
  <c r="L412" i="2"/>
  <c r="J412" i="2"/>
  <c r="R411" i="2"/>
  <c r="N411" i="2"/>
  <c r="O411" i="2" s="1"/>
  <c r="L411" i="2"/>
  <c r="J411" i="2"/>
  <c r="R410" i="2"/>
  <c r="N410" i="2"/>
  <c r="O410" i="2" s="1"/>
  <c r="L410" i="2"/>
  <c r="J410" i="2"/>
  <c r="R409" i="2"/>
  <c r="L409" i="2"/>
  <c r="J409" i="2"/>
  <c r="M408" i="2"/>
  <c r="N409" i="2" s="1"/>
  <c r="O409" i="2" s="1"/>
  <c r="I403" i="2"/>
  <c r="H403" i="2"/>
  <c r="J403" i="2" s="1"/>
  <c r="O400" i="2"/>
  <c r="N400" i="2"/>
  <c r="L400" i="2"/>
  <c r="N399" i="2"/>
  <c r="O399" i="2" s="1"/>
  <c r="L399" i="2"/>
  <c r="N398" i="2"/>
  <c r="O398" i="2" s="1"/>
  <c r="L398" i="2"/>
  <c r="O397" i="2"/>
  <c r="N397" i="2"/>
  <c r="L397" i="2"/>
  <c r="L396" i="2"/>
  <c r="M395" i="2"/>
  <c r="I391" i="2"/>
  <c r="R412" i="2" s="1"/>
  <c r="H391" i="2"/>
  <c r="J391" i="2" s="1"/>
  <c r="K391" i="2" s="1"/>
  <c r="N386" i="2"/>
  <c r="O386" i="2" s="1"/>
  <c r="L386" i="2"/>
  <c r="N385" i="2"/>
  <c r="O385" i="2" s="1"/>
  <c r="L385" i="2"/>
  <c r="O384" i="2"/>
  <c r="N384" i="2"/>
  <c r="L384" i="2"/>
  <c r="Q383" i="2"/>
  <c r="N383" i="2"/>
  <c r="O383" i="2" s="1"/>
  <c r="L383" i="2"/>
  <c r="L382" i="2"/>
  <c r="M381" i="2"/>
  <c r="N382" i="2" s="1"/>
  <c r="O382" i="2" s="1"/>
  <c r="J377" i="2"/>
  <c r="K377" i="2" s="1"/>
  <c r="I377" i="2"/>
  <c r="H377" i="2"/>
  <c r="N373" i="2"/>
  <c r="O373" i="2" s="1"/>
  <c r="L373" i="2"/>
  <c r="O372" i="2"/>
  <c r="N372" i="2"/>
  <c r="L372" i="2"/>
  <c r="N371" i="2"/>
  <c r="O371" i="2" s="1"/>
  <c r="L371" i="2"/>
  <c r="N370" i="2"/>
  <c r="O370" i="2" s="1"/>
  <c r="L370" i="2"/>
  <c r="L369" i="2"/>
  <c r="M368" i="2"/>
  <c r="N369" i="2" s="1"/>
  <c r="O369" i="2" s="1"/>
  <c r="I364" i="2"/>
  <c r="H364" i="2"/>
  <c r="J364" i="2" s="1"/>
  <c r="K364" i="2" s="1"/>
  <c r="N359" i="2"/>
  <c r="O359" i="2" s="1"/>
  <c r="L359" i="2"/>
  <c r="N358" i="2"/>
  <c r="O358" i="2" s="1"/>
  <c r="L358" i="2"/>
  <c r="N357" i="2"/>
  <c r="O357" i="2" s="1"/>
  <c r="L357" i="2"/>
  <c r="O356" i="2"/>
  <c r="N356" i="2"/>
  <c r="L356" i="2"/>
  <c r="N355" i="2"/>
  <c r="O355" i="2" s="1"/>
  <c r="L355" i="2"/>
  <c r="M354" i="2"/>
  <c r="I350" i="2"/>
  <c r="H350" i="2"/>
  <c r="J350" i="2" s="1"/>
  <c r="K350" i="2" s="1"/>
  <c r="N345" i="2"/>
  <c r="O345" i="2" s="1"/>
  <c r="L345" i="2"/>
  <c r="N344" i="2"/>
  <c r="O344" i="2" s="1"/>
  <c r="L344" i="2"/>
  <c r="N343" i="2"/>
  <c r="O343" i="2" s="1"/>
  <c r="L343" i="2"/>
  <c r="N342" i="2"/>
  <c r="O342" i="2" s="1"/>
  <c r="L342" i="2"/>
  <c r="L341" i="2"/>
  <c r="M340" i="2"/>
  <c r="N341" i="2" s="1"/>
  <c r="O341" i="2" s="1"/>
  <c r="J336" i="2"/>
  <c r="K336" i="2" s="1"/>
  <c r="I336" i="2"/>
  <c r="R408" i="2" s="1"/>
  <c r="H336" i="2"/>
  <c r="N332" i="2"/>
  <c r="O332" i="2" s="1"/>
  <c r="L332" i="2"/>
  <c r="O331" i="2"/>
  <c r="N331" i="2"/>
  <c r="L331" i="2"/>
  <c r="N330" i="2"/>
  <c r="O330" i="2" s="1"/>
  <c r="L330" i="2"/>
  <c r="N329" i="2"/>
  <c r="O329" i="2" s="1"/>
  <c r="L329" i="2"/>
  <c r="L328" i="2"/>
  <c r="M327" i="2"/>
  <c r="N328" i="2" s="1"/>
  <c r="O328" i="2" s="1"/>
  <c r="I323" i="2"/>
  <c r="H323" i="2"/>
  <c r="J323" i="2" s="1"/>
  <c r="K323" i="2" s="1"/>
  <c r="N320" i="2"/>
  <c r="O320" i="2" s="1"/>
  <c r="L320" i="2"/>
  <c r="N319" i="2"/>
  <c r="O319" i="2" s="1"/>
  <c r="L319" i="2"/>
  <c r="N318" i="2"/>
  <c r="O318" i="2" s="1"/>
  <c r="L318" i="2"/>
  <c r="O317" i="2"/>
  <c r="N317" i="2"/>
  <c r="L317" i="2"/>
  <c r="N316" i="2"/>
  <c r="O316" i="2" s="1"/>
  <c r="L316" i="2"/>
  <c r="M315" i="2"/>
  <c r="J311" i="2"/>
  <c r="I311" i="2"/>
  <c r="H311" i="2"/>
  <c r="N307" i="2"/>
  <c r="O307" i="2" s="1"/>
  <c r="L307" i="2"/>
  <c r="N306" i="2"/>
  <c r="O306" i="2" s="1"/>
  <c r="L306" i="2"/>
  <c r="N305" i="2"/>
  <c r="O305" i="2" s="1"/>
  <c r="L305" i="2"/>
  <c r="N304" i="2"/>
  <c r="O304" i="2" s="1"/>
  <c r="L304" i="2"/>
  <c r="L303" i="2"/>
  <c r="M302" i="2"/>
  <c r="N303" i="2" s="1"/>
  <c r="O303" i="2" s="1"/>
  <c r="J298" i="2"/>
  <c r="K298" i="2" s="1"/>
  <c r="I298" i="2"/>
  <c r="H298" i="2"/>
  <c r="N293" i="2"/>
  <c r="O293" i="2" s="1"/>
  <c r="L293" i="2"/>
  <c r="N292" i="2"/>
  <c r="O292" i="2" s="1"/>
  <c r="L292" i="2"/>
  <c r="N291" i="2"/>
  <c r="O291" i="2" s="1"/>
  <c r="L291" i="2"/>
  <c r="N290" i="2"/>
  <c r="O290" i="2" s="1"/>
  <c r="L290" i="2"/>
  <c r="N289" i="2"/>
  <c r="O289" i="2" s="1"/>
  <c r="L289" i="2"/>
  <c r="M288" i="2"/>
  <c r="K284" i="2"/>
  <c r="I284" i="2"/>
  <c r="H284" i="2"/>
  <c r="J284" i="2" s="1"/>
  <c r="N280" i="2"/>
  <c r="O280" i="2" s="1"/>
  <c r="L280" i="2"/>
  <c r="N279" i="2"/>
  <c r="O279" i="2" s="1"/>
  <c r="L279" i="2"/>
  <c r="O278" i="2"/>
  <c r="N278" i="2"/>
  <c r="L278" i="2"/>
  <c r="N277" i="2"/>
  <c r="O277" i="2" s="1"/>
  <c r="AM48" i="2" s="1"/>
  <c r="L277" i="2"/>
  <c r="N276" i="2"/>
  <c r="O276" i="2" s="1"/>
  <c r="AM47" i="2" s="1"/>
  <c r="L276" i="2"/>
  <c r="M275" i="2"/>
  <c r="J271" i="2"/>
  <c r="K271" i="2" s="1"/>
  <c r="I271" i="2"/>
  <c r="H271" i="2"/>
  <c r="N266" i="2"/>
  <c r="O266" i="2" s="1"/>
  <c r="L266" i="2"/>
  <c r="N265" i="2"/>
  <c r="O265" i="2" s="1"/>
  <c r="L265" i="2"/>
  <c r="N264" i="2"/>
  <c r="O264" i="2" s="1"/>
  <c r="AL49" i="2" s="1"/>
  <c r="L264" i="2"/>
  <c r="N263" i="2"/>
  <c r="O263" i="2" s="1"/>
  <c r="L263" i="2"/>
  <c r="L262" i="2"/>
  <c r="M261" i="2"/>
  <c r="N262" i="2" s="1"/>
  <c r="O262" i="2" s="1"/>
  <c r="AL47" i="2" s="1"/>
  <c r="J257" i="2"/>
  <c r="I257" i="2"/>
  <c r="H257" i="2"/>
  <c r="N251" i="2"/>
  <c r="O251" i="2" s="1"/>
  <c r="L251" i="2"/>
  <c r="N250" i="2"/>
  <c r="O250" i="2" s="1"/>
  <c r="AK50" i="2" s="1"/>
  <c r="L250" i="2"/>
  <c r="N249" i="2"/>
  <c r="O249" i="2" s="1"/>
  <c r="AK49" i="2" s="1"/>
  <c r="L249" i="2"/>
  <c r="N248" i="2"/>
  <c r="O248" i="2" s="1"/>
  <c r="L248" i="2"/>
  <c r="N247" i="2"/>
  <c r="O247" i="2" s="1"/>
  <c r="L247" i="2"/>
  <c r="M246" i="2"/>
  <c r="I241" i="2"/>
  <c r="H241" i="2"/>
  <c r="J241" i="2" s="1"/>
  <c r="K241" i="2" s="1"/>
  <c r="Q79" i="2" s="1"/>
  <c r="N235" i="2"/>
  <c r="O235" i="2" s="1"/>
  <c r="AJ51" i="2" s="1"/>
  <c r="L235" i="2"/>
  <c r="N234" i="2"/>
  <c r="O234" i="2" s="1"/>
  <c r="L234" i="2"/>
  <c r="N233" i="2"/>
  <c r="O233" i="2" s="1"/>
  <c r="AJ49" i="2" s="1"/>
  <c r="L233" i="2"/>
  <c r="N232" i="2"/>
  <c r="O232" i="2" s="1"/>
  <c r="L232" i="2"/>
  <c r="N231" i="2"/>
  <c r="O231" i="2" s="1"/>
  <c r="AJ47" i="2" s="1"/>
  <c r="L231" i="2"/>
  <c r="M230" i="2"/>
  <c r="J225" i="2"/>
  <c r="K225" i="2" s="1"/>
  <c r="I225" i="2"/>
  <c r="H225" i="2"/>
  <c r="O218" i="2"/>
  <c r="AI51" i="2" s="1"/>
  <c r="N218" i="2"/>
  <c r="L218" i="2"/>
  <c r="N217" i="2"/>
  <c r="O217" i="2" s="1"/>
  <c r="L217" i="2"/>
  <c r="N216" i="2"/>
  <c r="AI28" i="2" s="1"/>
  <c r="L216" i="2"/>
  <c r="N215" i="2"/>
  <c r="O215" i="2" s="1"/>
  <c r="L215" i="2"/>
  <c r="L214" i="2"/>
  <c r="M213" i="2"/>
  <c r="N214" i="2" s="1"/>
  <c r="AI26" i="2" s="1"/>
  <c r="J208" i="2"/>
  <c r="I208" i="2"/>
  <c r="H208" i="2"/>
  <c r="N200" i="2"/>
  <c r="O200" i="2" s="1"/>
  <c r="L200" i="2"/>
  <c r="N199" i="2"/>
  <c r="L199" i="2"/>
  <c r="O198" i="2"/>
  <c r="AH49" i="2" s="1"/>
  <c r="N198" i="2"/>
  <c r="L198" i="2"/>
  <c r="N197" i="2"/>
  <c r="O197" i="2" s="1"/>
  <c r="AH48" i="2" s="1"/>
  <c r="L197" i="2"/>
  <c r="N196" i="2"/>
  <c r="O196" i="2" s="1"/>
  <c r="L196" i="2"/>
  <c r="M195" i="2"/>
  <c r="G190" i="2"/>
  <c r="I189" i="2"/>
  <c r="H189" i="2"/>
  <c r="J189" i="2" s="1"/>
  <c r="K189" i="2" s="1"/>
  <c r="Q76" i="2" s="1"/>
  <c r="N183" i="2"/>
  <c r="O183" i="2" s="1"/>
  <c r="AG51" i="2" s="1"/>
  <c r="L183" i="2"/>
  <c r="N182" i="2"/>
  <c r="O182" i="2" s="1"/>
  <c r="AG50" i="2" s="1"/>
  <c r="L182" i="2"/>
  <c r="N181" i="2"/>
  <c r="O181" i="2" s="1"/>
  <c r="L181" i="2"/>
  <c r="O180" i="2"/>
  <c r="N180" i="2"/>
  <c r="L180" i="2"/>
  <c r="N179" i="2"/>
  <c r="O179" i="2" s="1"/>
  <c r="AG47" i="2" s="1"/>
  <c r="L179" i="2"/>
  <c r="M178" i="2"/>
  <c r="G173" i="2"/>
  <c r="K172" i="2"/>
  <c r="Q75" i="2" s="1"/>
  <c r="I172" i="2"/>
  <c r="H172" i="2"/>
  <c r="J172" i="2" s="1"/>
  <c r="N166" i="2"/>
  <c r="O166" i="2" s="1"/>
  <c r="AF51" i="2" s="1"/>
  <c r="L166" i="2"/>
  <c r="N165" i="2"/>
  <c r="O165" i="2" s="1"/>
  <c r="AF50" i="2" s="1"/>
  <c r="L165" i="2"/>
  <c r="N164" i="2"/>
  <c r="O164" i="2" s="1"/>
  <c r="L164" i="2"/>
  <c r="N163" i="2"/>
  <c r="O163" i="2" s="1"/>
  <c r="AF48" i="2" s="1"/>
  <c r="L163" i="2"/>
  <c r="L162" i="2"/>
  <c r="M161" i="2"/>
  <c r="N162" i="2" s="1"/>
  <c r="O162" i="2" s="1"/>
  <c r="I155" i="2"/>
  <c r="H155" i="2"/>
  <c r="J155" i="2" s="1"/>
  <c r="N151" i="2"/>
  <c r="O151" i="2" s="1"/>
  <c r="N150" i="2"/>
  <c r="O150" i="2" s="1"/>
  <c r="L150" i="2"/>
  <c r="N149" i="2"/>
  <c r="O149" i="2" s="1"/>
  <c r="L149" i="2"/>
  <c r="AE9" i="2" s="1"/>
  <c r="N148" i="2"/>
  <c r="O148" i="2" s="1"/>
  <c r="L148" i="2"/>
  <c r="N147" i="2"/>
  <c r="AE27" i="2" s="1"/>
  <c r="L147" i="2"/>
  <c r="L146" i="2"/>
  <c r="M145" i="2"/>
  <c r="N146" i="2" s="1"/>
  <c r="O146" i="2" s="1"/>
  <c r="AE47" i="2" s="1"/>
  <c r="I139" i="2"/>
  <c r="H139" i="2"/>
  <c r="N132" i="2"/>
  <c r="O132" i="2" s="1"/>
  <c r="N131" i="2"/>
  <c r="O131" i="2" s="1"/>
  <c r="O130" i="2"/>
  <c r="N130" i="2"/>
  <c r="L130" i="2"/>
  <c r="N129" i="2"/>
  <c r="O129" i="2" s="1"/>
  <c r="L129" i="2"/>
  <c r="N128" i="2"/>
  <c r="O128" i="2" s="1"/>
  <c r="L128" i="2"/>
  <c r="N127" i="2"/>
  <c r="O127" i="2" s="1"/>
  <c r="L127" i="2"/>
  <c r="L126" i="2"/>
  <c r="M125" i="2"/>
  <c r="G119" i="2"/>
  <c r="I118" i="2"/>
  <c r="H118" i="2"/>
  <c r="J118" i="2" s="1"/>
  <c r="N115" i="2"/>
  <c r="O115" i="2" s="1"/>
  <c r="N114" i="2"/>
  <c r="O114" i="2" s="1"/>
  <c r="N113" i="2"/>
  <c r="O113" i="2" s="1"/>
  <c r="N112" i="2"/>
  <c r="O112" i="2" s="1"/>
  <c r="L112" i="2"/>
  <c r="N111" i="2"/>
  <c r="O111" i="2" s="1"/>
  <c r="L111" i="2"/>
  <c r="N110" i="2"/>
  <c r="O110" i="2" s="1"/>
  <c r="L110" i="2"/>
  <c r="N109" i="2"/>
  <c r="O109" i="2" s="1"/>
  <c r="L109" i="2"/>
  <c r="N108" i="2"/>
  <c r="O108" i="2" s="1"/>
  <c r="L108" i="2"/>
  <c r="M107" i="2"/>
  <c r="G102" i="2"/>
  <c r="I101" i="2"/>
  <c r="K101" i="2" s="1"/>
  <c r="Q71" i="2" s="1"/>
  <c r="H101" i="2"/>
  <c r="J101" i="2" s="1"/>
  <c r="N97" i="2"/>
  <c r="O97" i="2" s="1"/>
  <c r="N96" i="2"/>
  <c r="O96" i="2" s="1"/>
  <c r="N95" i="2"/>
  <c r="O95" i="2" s="1"/>
  <c r="N94" i="2"/>
  <c r="O94" i="2" s="1"/>
  <c r="L94" i="2"/>
  <c r="N93" i="2"/>
  <c r="O93" i="2" s="1"/>
  <c r="L93" i="2"/>
  <c r="O92" i="2"/>
  <c r="N92" i="2"/>
  <c r="L92" i="2"/>
  <c r="N91" i="2"/>
  <c r="O91" i="2" s="1"/>
  <c r="L91" i="2"/>
  <c r="N90" i="2"/>
  <c r="O90" i="2" s="1"/>
  <c r="L90" i="2"/>
  <c r="M89" i="2"/>
  <c r="I83" i="2"/>
  <c r="Q10" i="2" s="1"/>
  <c r="H83" i="2"/>
  <c r="G84" i="2" s="1"/>
  <c r="Q78" i="2"/>
  <c r="O76" i="2"/>
  <c r="N76" i="2"/>
  <c r="O75" i="2"/>
  <c r="N75" i="2"/>
  <c r="N74" i="2"/>
  <c r="O74" i="2" s="1"/>
  <c r="N73" i="2"/>
  <c r="O73" i="2" s="1"/>
  <c r="O72" i="2"/>
  <c r="N72" i="2"/>
  <c r="L72" i="2"/>
  <c r="N71" i="2"/>
  <c r="O71" i="2" s="1"/>
  <c r="L71" i="2"/>
  <c r="N70" i="2"/>
  <c r="O70" i="2" s="1"/>
  <c r="L70" i="2"/>
  <c r="N69" i="2"/>
  <c r="O69" i="2" s="1"/>
  <c r="L69" i="2"/>
  <c r="N68" i="2"/>
  <c r="O68" i="2" s="1"/>
  <c r="L68" i="2"/>
  <c r="M67" i="2"/>
  <c r="AV64" i="2"/>
  <c r="AT64" i="2"/>
  <c r="AS64" i="2"/>
  <c r="AQ64" i="2"/>
  <c r="AP64" i="2"/>
  <c r="AO64" i="2"/>
  <c r="AN64" i="2"/>
  <c r="AM64" i="2"/>
  <c r="AL64" i="2"/>
  <c r="AK64" i="2"/>
  <c r="AJ64" i="2"/>
  <c r="AI64" i="2"/>
  <c r="AH64" i="2"/>
  <c r="AG64" i="2"/>
  <c r="AE64" i="2"/>
  <c r="AC64" i="2"/>
  <c r="AB64" i="2"/>
  <c r="AA64" i="2"/>
  <c r="Z64" i="2"/>
  <c r="I61" i="2"/>
  <c r="H61" i="2"/>
  <c r="G62" i="2" s="1"/>
  <c r="G61" i="2"/>
  <c r="N57" i="2"/>
  <c r="O57" i="2" s="1"/>
  <c r="N56" i="2"/>
  <c r="O56" i="2" s="1"/>
  <c r="O55" i="2"/>
  <c r="N55" i="2"/>
  <c r="O54" i="2"/>
  <c r="N54" i="2"/>
  <c r="O53" i="2"/>
  <c r="N53" i="2"/>
  <c r="N52" i="2"/>
  <c r="O52" i="2" s="1"/>
  <c r="L52" i="2"/>
  <c r="AH51" i="2"/>
  <c r="AE51" i="2"/>
  <c r="AC51" i="2"/>
  <c r="N51" i="2"/>
  <c r="O51" i="2" s="1"/>
  <c r="L51" i="2"/>
  <c r="AJ50" i="2"/>
  <c r="AI50" i="2"/>
  <c r="AE50" i="2"/>
  <c r="O50" i="2"/>
  <c r="N50" i="2"/>
  <c r="L50" i="2"/>
  <c r="AG49" i="2"/>
  <c r="AF49" i="2"/>
  <c r="AE49" i="2"/>
  <c r="N49" i="2"/>
  <c r="O49" i="2" s="1"/>
  <c r="L49" i="2"/>
  <c r="AL48" i="2"/>
  <c r="AK48" i="2"/>
  <c r="AJ48" i="2"/>
  <c r="AI48" i="2"/>
  <c r="AG48" i="2"/>
  <c r="AB48" i="2"/>
  <c r="Y48" i="2"/>
  <c r="O48" i="2"/>
  <c r="L48" i="2"/>
  <c r="AK47" i="2"/>
  <c r="AH47" i="2"/>
  <c r="AF47" i="2"/>
  <c r="Q47" i="2"/>
  <c r="M47" i="2"/>
  <c r="N48" i="2" s="1"/>
  <c r="Q46" i="2"/>
  <c r="Q45" i="2"/>
  <c r="Q44" i="2"/>
  <c r="Q43" i="2"/>
  <c r="G42" i="2"/>
  <c r="Q40" i="2"/>
  <c r="I40" i="2"/>
  <c r="H40" i="2"/>
  <c r="J40" i="2" s="1"/>
  <c r="G40" i="2"/>
  <c r="Q39" i="2"/>
  <c r="N37" i="2"/>
  <c r="O37" i="2" s="1"/>
  <c r="N36" i="2"/>
  <c r="O36" i="2" s="1"/>
  <c r="O35" i="2"/>
  <c r="N35" i="2"/>
  <c r="O34" i="2"/>
  <c r="N34" i="2"/>
  <c r="O33" i="2"/>
  <c r="N33" i="2"/>
  <c r="N32" i="2"/>
  <c r="O32" i="2" s="1"/>
  <c r="N31" i="2"/>
  <c r="O31" i="2" s="1"/>
  <c r="L31" i="2"/>
  <c r="AI30" i="2"/>
  <c r="AH30" i="2"/>
  <c r="AG30" i="2"/>
  <c r="AF30" i="2"/>
  <c r="AE30" i="2"/>
  <c r="AD30" i="2"/>
  <c r="AD51" i="2" s="1"/>
  <c r="AC30" i="2"/>
  <c r="AB30" i="2"/>
  <c r="AB51" i="2" s="1"/>
  <c r="AA30" i="2"/>
  <c r="AA51" i="2" s="1"/>
  <c r="Z30" i="2"/>
  <c r="Z51" i="2" s="1"/>
  <c r="Y30" i="2"/>
  <c r="Y51" i="2" s="1"/>
  <c r="X30" i="2"/>
  <c r="X51" i="2" s="1"/>
  <c r="N30" i="2"/>
  <c r="O30" i="2" s="1"/>
  <c r="L30" i="2"/>
  <c r="AK29" i="2"/>
  <c r="AJ29" i="2"/>
  <c r="AI29" i="2"/>
  <c r="AG29" i="2"/>
  <c r="AF29" i="2"/>
  <c r="AE29" i="2"/>
  <c r="AD29" i="2"/>
  <c r="AD50" i="2" s="1"/>
  <c r="AC29" i="2"/>
  <c r="AC50" i="2" s="1"/>
  <c r="AB29" i="2"/>
  <c r="AB50" i="2" s="1"/>
  <c r="AA29" i="2"/>
  <c r="AA50" i="2" s="1"/>
  <c r="Z29" i="2"/>
  <c r="Z50" i="2" s="1"/>
  <c r="Y29" i="2"/>
  <c r="Y50" i="2" s="1"/>
  <c r="X29" i="2"/>
  <c r="X50" i="2" s="1"/>
  <c r="N29" i="2"/>
  <c r="O29" i="2" s="1"/>
  <c r="L29" i="2"/>
  <c r="AL28" i="2"/>
  <c r="AK28" i="2"/>
  <c r="AJ28" i="2"/>
  <c r="AH28" i="2"/>
  <c r="AG28" i="2"/>
  <c r="AF28" i="2"/>
  <c r="AE28" i="2"/>
  <c r="AD28" i="2"/>
  <c r="AD49" i="2" s="1"/>
  <c r="AC28" i="2"/>
  <c r="AC49" i="2" s="1"/>
  <c r="AB28" i="2"/>
  <c r="AB49" i="2" s="1"/>
  <c r="AA28" i="2"/>
  <c r="AA49" i="2" s="1"/>
  <c r="Z28" i="2"/>
  <c r="Z49" i="2" s="1"/>
  <c r="Y28" i="2"/>
  <c r="Y49" i="2" s="1"/>
  <c r="X28" i="2"/>
  <c r="X49" i="2" s="1"/>
  <c r="O28" i="2"/>
  <c r="N28" i="2"/>
  <c r="L28" i="2"/>
  <c r="AL27" i="2"/>
  <c r="AK27" i="2"/>
  <c r="AJ27" i="2"/>
  <c r="AH27" i="2"/>
  <c r="AG27" i="2"/>
  <c r="AF27" i="2"/>
  <c r="AD27" i="2"/>
  <c r="AD48" i="2" s="1"/>
  <c r="AC27" i="2"/>
  <c r="AC48" i="2" s="1"/>
  <c r="AB27" i="2"/>
  <c r="AA27" i="2"/>
  <c r="AA48" i="2" s="1"/>
  <c r="Z27" i="2"/>
  <c r="Z48" i="2" s="1"/>
  <c r="Y27" i="2"/>
  <c r="X27" i="2"/>
  <c r="X48" i="2" s="1"/>
  <c r="L27" i="2"/>
  <c r="AM26" i="2"/>
  <c r="AL26" i="2"/>
  <c r="AK26" i="2"/>
  <c r="AH26" i="2"/>
  <c r="AG26" i="2"/>
  <c r="AF26" i="2"/>
  <c r="AC26" i="2"/>
  <c r="AC47" i="2" s="1"/>
  <c r="AB26" i="2"/>
  <c r="AB47" i="2" s="1"/>
  <c r="AA26" i="2"/>
  <c r="AA47" i="2" s="1"/>
  <c r="Z26" i="2"/>
  <c r="Z47" i="2" s="1"/>
  <c r="X26" i="2"/>
  <c r="X47" i="2" s="1"/>
  <c r="M26" i="2"/>
  <c r="Y26" i="2" s="1"/>
  <c r="Y47" i="2" s="1"/>
  <c r="G21" i="2"/>
  <c r="Q19" i="2"/>
  <c r="I19" i="2"/>
  <c r="H19" i="2"/>
  <c r="J19" i="2" s="1"/>
  <c r="G19" i="2"/>
  <c r="Q18" i="2"/>
  <c r="Q17" i="2"/>
  <c r="N17" i="2"/>
  <c r="O17" i="2" s="1"/>
  <c r="Q16" i="2"/>
  <c r="O16" i="2"/>
  <c r="N16" i="2"/>
  <c r="Q15" i="2"/>
  <c r="N15" i="2"/>
  <c r="O15" i="2" s="1"/>
  <c r="Q14" i="2"/>
  <c r="N14" i="2"/>
  <c r="O14" i="2" s="1"/>
  <c r="Q13" i="2"/>
  <c r="N13" i="2"/>
  <c r="O13" i="2" s="1"/>
  <c r="Q12" i="2"/>
  <c r="O12" i="2"/>
  <c r="N12" i="2"/>
  <c r="O11" i="2"/>
  <c r="N11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N10" i="2"/>
  <c r="O10" i="2" s="1"/>
  <c r="L10" i="2"/>
  <c r="AK9" i="2"/>
  <c r="AJ9" i="2"/>
  <c r="AI9" i="2"/>
  <c r="AH9" i="2"/>
  <c r="AG9" i="2"/>
  <c r="AF9" i="2"/>
  <c r="AD9" i="2"/>
  <c r="AC9" i="2"/>
  <c r="AB9" i="2"/>
  <c r="AA9" i="2"/>
  <c r="Z9" i="2"/>
  <c r="Y9" i="2"/>
  <c r="X9" i="2"/>
  <c r="Q9" i="2"/>
  <c r="N9" i="2"/>
  <c r="O9" i="2" s="1"/>
  <c r="L9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Q8" i="2"/>
  <c r="N8" i="2"/>
  <c r="O8" i="2" s="1"/>
  <c r="L8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Q7" i="2"/>
  <c r="N7" i="2"/>
  <c r="O7" i="2" s="1"/>
  <c r="L7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N6" i="2"/>
  <c r="O6" i="2" s="1"/>
  <c r="L6" i="2"/>
  <c r="M5" i="2"/>
  <c r="X64" i="2" s="1"/>
  <c r="J823" i="1"/>
  <c r="K823" i="1" s="1"/>
  <c r="O818" i="1"/>
  <c r="N818" i="1"/>
  <c r="L818" i="1"/>
  <c r="N817" i="1"/>
  <c r="O817" i="1" s="1"/>
  <c r="L817" i="1"/>
  <c r="N816" i="1"/>
  <c r="O816" i="1" s="1"/>
  <c r="L816" i="1"/>
  <c r="N815" i="1"/>
  <c r="O815" i="1" s="1"/>
  <c r="L815" i="1"/>
  <c r="N814" i="1"/>
  <c r="O814" i="1" s="1"/>
  <c r="L814" i="1"/>
  <c r="M813" i="1"/>
  <c r="P815" i="1" s="1"/>
  <c r="H806" i="1"/>
  <c r="J806" i="1" s="1"/>
  <c r="K806" i="1" s="1"/>
  <c r="N801" i="1"/>
  <c r="O801" i="1" s="1"/>
  <c r="N800" i="1"/>
  <c r="O800" i="1" s="1"/>
  <c r="L800" i="1"/>
  <c r="N799" i="1"/>
  <c r="O799" i="1" s="1"/>
  <c r="L799" i="1"/>
  <c r="P798" i="1"/>
  <c r="N798" i="1"/>
  <c r="O798" i="1" s="1"/>
  <c r="L798" i="1"/>
  <c r="L797" i="1"/>
  <c r="M796" i="1"/>
  <c r="N797" i="1" s="1"/>
  <c r="O797" i="1" s="1"/>
  <c r="H790" i="1"/>
  <c r="J790" i="1" s="1"/>
  <c r="K790" i="1" s="1"/>
  <c r="N785" i="1"/>
  <c r="O785" i="1" s="1"/>
  <c r="L785" i="1"/>
  <c r="N784" i="1"/>
  <c r="O784" i="1" s="1"/>
  <c r="L784" i="1"/>
  <c r="O783" i="1"/>
  <c r="N783" i="1"/>
  <c r="L783" i="1"/>
  <c r="O782" i="1"/>
  <c r="N782" i="1"/>
  <c r="L782" i="1"/>
  <c r="N781" i="1"/>
  <c r="O781" i="1" s="1"/>
  <c r="L781" i="1"/>
  <c r="M780" i="1"/>
  <c r="P782" i="1" s="1"/>
  <c r="I773" i="1"/>
  <c r="K773" i="1"/>
  <c r="N767" i="1"/>
  <c r="O767" i="1" s="1"/>
  <c r="L767" i="1"/>
  <c r="N766" i="1"/>
  <c r="O766" i="1" s="1"/>
  <c r="L766" i="1"/>
  <c r="N765" i="1"/>
  <c r="O765" i="1" s="1"/>
  <c r="L765" i="1"/>
  <c r="P764" i="1"/>
  <c r="N764" i="1"/>
  <c r="O764" i="1" s="1"/>
  <c r="L764" i="1"/>
  <c r="N763" i="1"/>
  <c r="O763" i="1" s="1"/>
  <c r="L763" i="1"/>
  <c r="M762" i="1"/>
  <c r="I756" i="1"/>
  <c r="H756" i="1"/>
  <c r="J756" i="1" s="1"/>
  <c r="K756" i="1" s="1"/>
  <c r="O751" i="1"/>
  <c r="N751" i="1"/>
  <c r="L751" i="1"/>
  <c r="N750" i="1"/>
  <c r="O750" i="1" s="1"/>
  <c r="L750" i="1"/>
  <c r="O749" i="1"/>
  <c r="N749" i="1"/>
  <c r="L749" i="1"/>
  <c r="N748" i="1"/>
  <c r="O748" i="1" s="1"/>
  <c r="L748" i="1"/>
  <c r="L747" i="1"/>
  <c r="M746" i="1"/>
  <c r="N747" i="1" s="1"/>
  <c r="O747" i="1" s="1"/>
  <c r="H740" i="1"/>
  <c r="J740" i="1" s="1"/>
  <c r="K740" i="1" s="1"/>
  <c r="N735" i="1"/>
  <c r="O735" i="1" s="1"/>
  <c r="L735" i="1"/>
  <c r="N734" i="1"/>
  <c r="O734" i="1" s="1"/>
  <c r="L734" i="1"/>
  <c r="N733" i="1"/>
  <c r="O733" i="1" s="1"/>
  <c r="L733" i="1"/>
  <c r="P732" i="1"/>
  <c r="N732" i="1"/>
  <c r="O732" i="1" s="1"/>
  <c r="L732" i="1"/>
  <c r="L731" i="1"/>
  <c r="M730" i="1"/>
  <c r="N731" i="1" s="1"/>
  <c r="O731" i="1" s="1"/>
  <c r="H724" i="1"/>
  <c r="K724" i="1" s="1"/>
  <c r="N719" i="1"/>
  <c r="O719" i="1" s="1"/>
  <c r="L719" i="1"/>
  <c r="N718" i="1"/>
  <c r="O718" i="1" s="1"/>
  <c r="L718" i="1"/>
  <c r="N717" i="1"/>
  <c r="O717" i="1" s="1"/>
  <c r="L717" i="1"/>
  <c r="N716" i="1"/>
  <c r="O716" i="1" s="1"/>
  <c r="L716" i="1"/>
  <c r="N715" i="1"/>
  <c r="O715" i="1" s="1"/>
  <c r="L715" i="1"/>
  <c r="M714" i="1"/>
  <c r="P716" i="1" s="1"/>
  <c r="J708" i="1"/>
  <c r="K708" i="1" s="1"/>
  <c r="I708" i="1"/>
  <c r="H708" i="1"/>
  <c r="N702" i="1"/>
  <c r="O702" i="1" s="1"/>
  <c r="L702" i="1"/>
  <c r="N701" i="1"/>
  <c r="O701" i="1" s="1"/>
  <c r="L701" i="1"/>
  <c r="N700" i="1"/>
  <c r="O700" i="1" s="1"/>
  <c r="L700" i="1"/>
  <c r="P699" i="1"/>
  <c r="N699" i="1"/>
  <c r="O699" i="1" s="1"/>
  <c r="L699" i="1"/>
  <c r="N698" i="1"/>
  <c r="O698" i="1" s="1"/>
  <c r="L698" i="1"/>
  <c r="M697" i="1"/>
  <c r="I691" i="1"/>
  <c r="H691" i="1"/>
  <c r="J691" i="1" s="1"/>
  <c r="K691" i="1" s="1"/>
  <c r="O686" i="1"/>
  <c r="N686" i="1"/>
  <c r="L686" i="1"/>
  <c r="N685" i="1"/>
  <c r="O685" i="1" s="1"/>
  <c r="L685" i="1"/>
  <c r="N684" i="1"/>
  <c r="O684" i="1" s="1"/>
  <c r="L684" i="1"/>
  <c r="O683" i="1"/>
  <c r="N683" i="1"/>
  <c r="L683" i="1"/>
  <c r="L682" i="1"/>
  <c r="M681" i="1"/>
  <c r="N682" i="1" s="1"/>
  <c r="O682" i="1" s="1"/>
  <c r="J675" i="1"/>
  <c r="K675" i="1" s="1"/>
  <c r="I675" i="1"/>
  <c r="H675" i="1"/>
  <c r="N670" i="1"/>
  <c r="O670" i="1" s="1"/>
  <c r="L670" i="1"/>
  <c r="O669" i="1"/>
  <c r="N669" i="1"/>
  <c r="L669" i="1"/>
  <c r="N668" i="1"/>
  <c r="O668" i="1" s="1"/>
  <c r="L668" i="1"/>
  <c r="P667" i="1"/>
  <c r="N667" i="1"/>
  <c r="O667" i="1" s="1"/>
  <c r="L667" i="1"/>
  <c r="L666" i="1"/>
  <c r="M665" i="1"/>
  <c r="N666" i="1" s="1"/>
  <c r="O666" i="1" s="1"/>
  <c r="I659" i="1"/>
  <c r="H659" i="1"/>
  <c r="J659" i="1" s="1"/>
  <c r="K659" i="1" s="1"/>
  <c r="N655" i="1"/>
  <c r="O655" i="1" s="1"/>
  <c r="L655" i="1"/>
  <c r="N654" i="1"/>
  <c r="O654" i="1" s="1"/>
  <c r="L654" i="1"/>
  <c r="N653" i="1"/>
  <c r="O653" i="1" s="1"/>
  <c r="L653" i="1"/>
  <c r="N652" i="1"/>
  <c r="O652" i="1" s="1"/>
  <c r="L652" i="1"/>
  <c r="N651" i="1"/>
  <c r="O651" i="1" s="1"/>
  <c r="L651" i="1"/>
  <c r="M650" i="1"/>
  <c r="P652" i="1" s="1"/>
  <c r="J643" i="1"/>
  <c r="K643" i="1" s="1"/>
  <c r="I643" i="1"/>
  <c r="H643" i="1"/>
  <c r="N638" i="1"/>
  <c r="O638" i="1" s="1"/>
  <c r="L638" i="1"/>
  <c r="N637" i="1"/>
  <c r="O637" i="1" s="1"/>
  <c r="L637" i="1"/>
  <c r="N636" i="1"/>
  <c r="O636" i="1" s="1"/>
  <c r="L636" i="1"/>
  <c r="Q635" i="1"/>
  <c r="N635" i="1"/>
  <c r="O635" i="1" s="1"/>
  <c r="L635" i="1"/>
  <c r="N634" i="1"/>
  <c r="O634" i="1" s="1"/>
  <c r="L634" i="1"/>
  <c r="M633" i="1"/>
  <c r="I627" i="1"/>
  <c r="H627" i="1"/>
  <c r="J627" i="1" s="1"/>
  <c r="K627" i="1" s="1"/>
  <c r="O621" i="1"/>
  <c r="N621" i="1"/>
  <c r="L621" i="1"/>
  <c r="N620" i="1"/>
  <c r="O620" i="1" s="1"/>
  <c r="L620" i="1"/>
  <c r="N619" i="1"/>
  <c r="O619" i="1" s="1"/>
  <c r="L619" i="1"/>
  <c r="N618" i="1"/>
  <c r="O618" i="1" s="1"/>
  <c r="L618" i="1"/>
  <c r="L617" i="1"/>
  <c r="M616" i="1"/>
  <c r="N617" i="1" s="1"/>
  <c r="O617" i="1" s="1"/>
  <c r="J609" i="1"/>
  <c r="K609" i="1" s="1"/>
  <c r="I609" i="1"/>
  <c r="H609" i="1"/>
  <c r="N602" i="1"/>
  <c r="O602" i="1" s="1"/>
  <c r="L602" i="1"/>
  <c r="O601" i="1"/>
  <c r="N601" i="1"/>
  <c r="L601" i="1"/>
  <c r="O600" i="1"/>
  <c r="N600" i="1"/>
  <c r="L600" i="1"/>
  <c r="N599" i="1"/>
  <c r="O599" i="1" s="1"/>
  <c r="L599" i="1"/>
  <c r="M598" i="1"/>
  <c r="Q600" i="1" s="1"/>
  <c r="N588" i="1"/>
  <c r="O588" i="1" s="1"/>
  <c r="L588" i="1"/>
  <c r="H588" i="1"/>
  <c r="I592" i="1" s="1"/>
  <c r="N587" i="1"/>
  <c r="O587" i="1" s="1"/>
  <c r="L587" i="1"/>
  <c r="N586" i="1"/>
  <c r="O586" i="1" s="1"/>
  <c r="L586" i="1"/>
  <c r="N585" i="1"/>
  <c r="O585" i="1" s="1"/>
  <c r="L585" i="1"/>
  <c r="N584" i="1"/>
  <c r="O584" i="1" s="1"/>
  <c r="L584" i="1"/>
  <c r="M583" i="1"/>
  <c r="Q585" i="1" s="1"/>
  <c r="I577" i="1"/>
  <c r="H577" i="1"/>
  <c r="J577" i="1" s="1"/>
  <c r="K577" i="1" s="1"/>
  <c r="N572" i="1"/>
  <c r="O572" i="1" s="1"/>
  <c r="L572" i="1"/>
  <c r="O571" i="1"/>
  <c r="N571" i="1"/>
  <c r="L571" i="1"/>
  <c r="N570" i="1"/>
  <c r="O570" i="1" s="1"/>
  <c r="L570" i="1"/>
  <c r="N569" i="1"/>
  <c r="O569" i="1" s="1"/>
  <c r="L569" i="1"/>
  <c r="L568" i="1"/>
  <c r="M567" i="1"/>
  <c r="N568" i="1" s="1"/>
  <c r="O568" i="1" s="1"/>
  <c r="I559" i="1"/>
  <c r="O555" i="1"/>
  <c r="N555" i="1"/>
  <c r="L555" i="1"/>
  <c r="H555" i="1"/>
  <c r="H559" i="1" s="1"/>
  <c r="J559" i="1" s="1"/>
  <c r="K559" i="1" s="1"/>
  <c r="N554" i="1"/>
  <c r="O554" i="1" s="1"/>
  <c r="L554" i="1"/>
  <c r="N553" i="1"/>
  <c r="O553" i="1" s="1"/>
  <c r="L553" i="1"/>
  <c r="Q552" i="1"/>
  <c r="N552" i="1"/>
  <c r="O552" i="1" s="1"/>
  <c r="L552" i="1"/>
  <c r="L551" i="1"/>
  <c r="M550" i="1"/>
  <c r="N551" i="1" s="1"/>
  <c r="O551" i="1" s="1"/>
  <c r="J543" i="1"/>
  <c r="I543" i="1"/>
  <c r="K543" i="1" s="1"/>
  <c r="H543" i="1"/>
  <c r="O537" i="1"/>
  <c r="N537" i="1"/>
  <c r="L537" i="1"/>
  <c r="N536" i="1"/>
  <c r="O536" i="1" s="1"/>
  <c r="L536" i="1"/>
  <c r="N535" i="1"/>
  <c r="O535" i="1" s="1"/>
  <c r="L535" i="1"/>
  <c r="O534" i="1"/>
  <c r="N534" i="1"/>
  <c r="L534" i="1"/>
  <c r="L533" i="1"/>
  <c r="M532" i="1"/>
  <c r="Q534" i="1" s="1"/>
  <c r="I528" i="1"/>
  <c r="H528" i="1"/>
  <c r="J528" i="1" s="1"/>
  <c r="K528" i="1" s="1"/>
  <c r="N524" i="1"/>
  <c r="O524" i="1" s="1"/>
  <c r="L524" i="1"/>
  <c r="N523" i="1"/>
  <c r="O523" i="1" s="1"/>
  <c r="L523" i="1"/>
  <c r="N522" i="1"/>
  <c r="O522" i="1" s="1"/>
  <c r="L522" i="1"/>
  <c r="Q521" i="1"/>
  <c r="N521" i="1"/>
  <c r="O521" i="1" s="1"/>
  <c r="L521" i="1"/>
  <c r="N520" i="1"/>
  <c r="O520" i="1" s="1"/>
  <c r="L520" i="1"/>
  <c r="M519" i="1"/>
  <c r="I515" i="1"/>
  <c r="H515" i="1"/>
  <c r="J515" i="1" s="1"/>
  <c r="K515" i="1" s="1"/>
  <c r="M511" i="1"/>
  <c r="N511" i="1" s="1"/>
  <c r="O511" i="1" s="1"/>
  <c r="L511" i="1"/>
  <c r="O510" i="1"/>
  <c r="N510" i="1"/>
  <c r="L510" i="1"/>
  <c r="N509" i="1"/>
  <c r="O509" i="1" s="1"/>
  <c r="L509" i="1"/>
  <c r="Q508" i="1"/>
  <c r="N508" i="1"/>
  <c r="O508" i="1" s="1"/>
  <c r="L508" i="1"/>
  <c r="N507" i="1"/>
  <c r="O507" i="1" s="1"/>
  <c r="L507" i="1"/>
  <c r="M506" i="1"/>
  <c r="I501" i="1"/>
  <c r="H501" i="1"/>
  <c r="J501" i="1" s="1"/>
  <c r="K501" i="1" s="1"/>
  <c r="N496" i="1"/>
  <c r="O496" i="1" s="1"/>
  <c r="L496" i="1"/>
  <c r="N495" i="1"/>
  <c r="O495" i="1" s="1"/>
  <c r="L495" i="1"/>
  <c r="N494" i="1"/>
  <c r="O494" i="1" s="1"/>
  <c r="L494" i="1"/>
  <c r="N493" i="1"/>
  <c r="O493" i="1" s="1"/>
  <c r="L493" i="1"/>
  <c r="L492" i="1"/>
  <c r="M491" i="1"/>
  <c r="N492" i="1" s="1"/>
  <c r="O492" i="1" s="1"/>
  <c r="J485" i="1"/>
  <c r="K485" i="1" s="1"/>
  <c r="I485" i="1"/>
  <c r="H485" i="1"/>
  <c r="N479" i="1"/>
  <c r="O479" i="1" s="1"/>
  <c r="L479" i="1"/>
  <c r="N478" i="1"/>
  <c r="O478" i="1" s="1"/>
  <c r="L478" i="1"/>
  <c r="N477" i="1"/>
  <c r="O477" i="1" s="1"/>
  <c r="L477" i="1"/>
  <c r="Q476" i="1"/>
  <c r="N476" i="1"/>
  <c r="O476" i="1" s="1"/>
  <c r="L476" i="1"/>
  <c r="L475" i="1"/>
  <c r="M474" i="1"/>
  <c r="N475" i="1" s="1"/>
  <c r="O475" i="1" s="1"/>
  <c r="I470" i="1"/>
  <c r="H470" i="1"/>
  <c r="J470" i="1" s="1"/>
  <c r="K470" i="1" s="1"/>
  <c r="N466" i="1"/>
  <c r="O466" i="1" s="1"/>
  <c r="L466" i="1"/>
  <c r="N465" i="1"/>
  <c r="O465" i="1" s="1"/>
  <c r="L465" i="1"/>
  <c r="N464" i="1"/>
  <c r="O464" i="1" s="1"/>
  <c r="L464" i="1"/>
  <c r="N463" i="1"/>
  <c r="O463" i="1" s="1"/>
  <c r="L463" i="1"/>
  <c r="N462" i="1"/>
  <c r="O462" i="1" s="1"/>
  <c r="L462" i="1"/>
  <c r="M461" i="1"/>
  <c r="Q463" i="1" s="1"/>
  <c r="J457" i="1"/>
  <c r="K457" i="1" s="1"/>
  <c r="I457" i="1"/>
  <c r="H457" i="1"/>
  <c r="N452" i="1"/>
  <c r="O452" i="1" s="1"/>
  <c r="L452" i="1"/>
  <c r="O451" i="1"/>
  <c r="N451" i="1"/>
  <c r="L451" i="1"/>
  <c r="N450" i="1"/>
  <c r="O450" i="1" s="1"/>
  <c r="L450" i="1"/>
  <c r="N449" i="1"/>
  <c r="O449" i="1" s="1"/>
  <c r="L449" i="1"/>
  <c r="L448" i="1"/>
  <c r="M447" i="1"/>
  <c r="N448" i="1" s="1"/>
  <c r="O448" i="1" s="1"/>
  <c r="J443" i="1"/>
  <c r="K443" i="1" s="1"/>
  <c r="I443" i="1"/>
  <c r="H443" i="1"/>
  <c r="N439" i="1"/>
  <c r="O439" i="1" s="1"/>
  <c r="L439" i="1"/>
  <c r="O438" i="1"/>
  <c r="N438" i="1"/>
  <c r="L438" i="1"/>
  <c r="N437" i="1"/>
  <c r="O437" i="1" s="1"/>
  <c r="L437" i="1"/>
  <c r="O436" i="1"/>
  <c r="N436" i="1"/>
  <c r="L436" i="1"/>
  <c r="N435" i="1"/>
  <c r="O435" i="1" s="1"/>
  <c r="L435" i="1"/>
  <c r="M434" i="1"/>
  <c r="I430" i="1"/>
  <c r="H430" i="1"/>
  <c r="J430" i="1" s="1"/>
  <c r="K430" i="1" s="1"/>
  <c r="N425" i="1"/>
  <c r="O425" i="1" s="1"/>
  <c r="L425" i="1"/>
  <c r="O424" i="1"/>
  <c r="N424" i="1"/>
  <c r="L424" i="1"/>
  <c r="N423" i="1"/>
  <c r="O423" i="1" s="1"/>
  <c r="L423" i="1"/>
  <c r="N422" i="1"/>
  <c r="O422" i="1" s="1"/>
  <c r="L422" i="1"/>
  <c r="N421" i="1"/>
  <c r="O421" i="1" s="1"/>
  <c r="L421" i="1"/>
  <c r="M420" i="1"/>
  <c r="J416" i="1"/>
  <c r="K416" i="1" s="1"/>
  <c r="I416" i="1"/>
  <c r="H416" i="1"/>
  <c r="N410" i="1"/>
  <c r="O410" i="1" s="1"/>
  <c r="L410" i="1"/>
  <c r="O409" i="1"/>
  <c r="N409" i="1"/>
  <c r="L409" i="1"/>
  <c r="N408" i="1"/>
  <c r="O408" i="1" s="1"/>
  <c r="L408" i="1"/>
  <c r="N407" i="1"/>
  <c r="O407" i="1" s="1"/>
  <c r="L407" i="1"/>
  <c r="L406" i="1"/>
  <c r="M405" i="1"/>
  <c r="N406" i="1" s="1"/>
  <c r="O406" i="1" s="1"/>
  <c r="J401" i="1"/>
  <c r="K401" i="1" s="1"/>
  <c r="I401" i="1"/>
  <c r="H401" i="1"/>
  <c r="N396" i="1"/>
  <c r="O396" i="1" s="1"/>
  <c r="L396" i="1"/>
  <c r="N395" i="1"/>
  <c r="O395" i="1" s="1"/>
  <c r="L395" i="1"/>
  <c r="N394" i="1"/>
  <c r="O394" i="1" s="1"/>
  <c r="L394" i="1"/>
  <c r="N393" i="1"/>
  <c r="O393" i="1" s="1"/>
  <c r="L393" i="1"/>
  <c r="N392" i="1"/>
  <c r="O392" i="1" s="1"/>
  <c r="L392" i="1"/>
  <c r="M391" i="1"/>
  <c r="J387" i="1"/>
  <c r="K387" i="1" s="1"/>
  <c r="I387" i="1"/>
  <c r="H387" i="1"/>
  <c r="N381" i="1"/>
  <c r="O381" i="1" s="1"/>
  <c r="L381" i="1"/>
  <c r="N380" i="1"/>
  <c r="O380" i="1" s="1"/>
  <c r="L380" i="1"/>
  <c r="N379" i="1"/>
  <c r="O379" i="1" s="1"/>
  <c r="L379" i="1"/>
  <c r="N378" i="1"/>
  <c r="O378" i="1" s="1"/>
  <c r="L378" i="1"/>
  <c r="N377" i="1"/>
  <c r="O377" i="1" s="1"/>
  <c r="L377" i="1"/>
  <c r="M376" i="1"/>
  <c r="J372" i="1"/>
  <c r="K372" i="1" s="1"/>
  <c r="I372" i="1"/>
  <c r="H372" i="1"/>
  <c r="N364" i="1"/>
  <c r="O364" i="1" s="1"/>
  <c r="L364" i="1"/>
  <c r="N363" i="1"/>
  <c r="O363" i="1" s="1"/>
  <c r="L363" i="1"/>
  <c r="N362" i="1"/>
  <c r="O362" i="1" s="1"/>
  <c r="L362" i="1"/>
  <c r="N361" i="1"/>
  <c r="O361" i="1" s="1"/>
  <c r="L361" i="1"/>
  <c r="L360" i="1"/>
  <c r="M359" i="1"/>
  <c r="N360" i="1" s="1"/>
  <c r="O360" i="1" s="1"/>
  <c r="J355" i="1"/>
  <c r="K355" i="1" s="1"/>
  <c r="I355" i="1"/>
  <c r="H355" i="1"/>
  <c r="N350" i="1"/>
  <c r="O350" i="1" s="1"/>
  <c r="L350" i="1"/>
  <c r="N349" i="1"/>
  <c r="O349" i="1" s="1"/>
  <c r="L349" i="1"/>
  <c r="N348" i="1"/>
  <c r="O348" i="1" s="1"/>
  <c r="L348" i="1"/>
  <c r="O347" i="1"/>
  <c r="N347" i="1"/>
  <c r="L347" i="1"/>
  <c r="N346" i="1"/>
  <c r="O346" i="1" s="1"/>
  <c r="L346" i="1"/>
  <c r="M345" i="1"/>
  <c r="I341" i="1"/>
  <c r="H341" i="1"/>
  <c r="J341" i="1" s="1"/>
  <c r="K341" i="1" s="1"/>
  <c r="N336" i="1"/>
  <c r="O336" i="1" s="1"/>
  <c r="L336" i="1"/>
  <c r="O335" i="1"/>
  <c r="N335" i="1"/>
  <c r="L335" i="1"/>
  <c r="N334" i="1"/>
  <c r="O334" i="1" s="1"/>
  <c r="L334" i="1"/>
  <c r="N333" i="1"/>
  <c r="O333" i="1" s="1"/>
  <c r="L333" i="1"/>
  <c r="N332" i="1"/>
  <c r="O332" i="1" s="1"/>
  <c r="L332" i="1"/>
  <c r="M331" i="1"/>
  <c r="J327" i="1"/>
  <c r="K327" i="1" s="1"/>
  <c r="I327" i="1"/>
  <c r="H327" i="1"/>
  <c r="N322" i="1"/>
  <c r="O322" i="1" s="1"/>
  <c r="N321" i="1"/>
  <c r="O321" i="1" s="1"/>
  <c r="L321" i="1"/>
  <c r="N320" i="1"/>
  <c r="O320" i="1" s="1"/>
  <c r="L320" i="1"/>
  <c r="N319" i="1"/>
  <c r="O319" i="1" s="1"/>
  <c r="L319" i="1"/>
  <c r="N318" i="1"/>
  <c r="O318" i="1" s="1"/>
  <c r="L318" i="1"/>
  <c r="N317" i="1"/>
  <c r="O317" i="1" s="1"/>
  <c r="L317" i="1"/>
  <c r="M316" i="1"/>
  <c r="AN69" i="1" s="1"/>
  <c r="I312" i="1"/>
  <c r="H312" i="1"/>
  <c r="J312" i="1" s="1"/>
  <c r="K312" i="1" s="1"/>
  <c r="N306" i="1"/>
  <c r="O306" i="1" s="1"/>
  <c r="L306" i="1"/>
  <c r="N305" i="1"/>
  <c r="O305" i="1" s="1"/>
  <c r="L305" i="1"/>
  <c r="N304" i="1"/>
  <c r="O304" i="1" s="1"/>
  <c r="L304" i="1"/>
  <c r="N303" i="1"/>
  <c r="O303" i="1" s="1"/>
  <c r="AM51" i="1" s="1"/>
  <c r="L303" i="1"/>
  <c r="L302" i="1"/>
  <c r="M301" i="1"/>
  <c r="N302" i="1" s="1"/>
  <c r="J297" i="1"/>
  <c r="K297" i="1" s="1"/>
  <c r="I297" i="1"/>
  <c r="H297" i="1"/>
  <c r="N292" i="1"/>
  <c r="O292" i="1" s="1"/>
  <c r="L292" i="1"/>
  <c r="N291" i="1"/>
  <c r="O291" i="1" s="1"/>
  <c r="L291" i="1"/>
  <c r="N290" i="1"/>
  <c r="O290" i="1" s="1"/>
  <c r="AL52" i="1" s="1"/>
  <c r="L290" i="1"/>
  <c r="O289" i="1"/>
  <c r="N289" i="1"/>
  <c r="L289" i="1"/>
  <c r="L288" i="1"/>
  <c r="M287" i="1"/>
  <c r="AL69" i="1" s="1"/>
  <c r="I283" i="1"/>
  <c r="H283" i="1"/>
  <c r="J283" i="1" s="1"/>
  <c r="N277" i="1"/>
  <c r="O277" i="1" s="1"/>
  <c r="L277" i="1"/>
  <c r="N276" i="1"/>
  <c r="O276" i="1" s="1"/>
  <c r="AK53" i="1" s="1"/>
  <c r="L276" i="1"/>
  <c r="N275" i="1"/>
  <c r="AK30" i="1" s="1"/>
  <c r="L275" i="1"/>
  <c r="N274" i="1"/>
  <c r="O274" i="1" s="1"/>
  <c r="AK51" i="1" s="1"/>
  <c r="L274" i="1"/>
  <c r="N273" i="1"/>
  <c r="O273" i="1" s="1"/>
  <c r="AK50" i="1" s="1"/>
  <c r="L273" i="1"/>
  <c r="M272" i="1"/>
  <c r="H268" i="1"/>
  <c r="N262" i="1"/>
  <c r="O262" i="1" s="1"/>
  <c r="AJ54" i="1" s="1"/>
  <c r="L262" i="1"/>
  <c r="N261" i="1"/>
  <c r="O261" i="1" s="1"/>
  <c r="AJ53" i="1" s="1"/>
  <c r="L261" i="1"/>
  <c r="N260" i="1"/>
  <c r="O260" i="1" s="1"/>
  <c r="AJ52" i="1" s="1"/>
  <c r="L260" i="1"/>
  <c r="N259" i="1"/>
  <c r="O259" i="1" s="1"/>
  <c r="AJ51" i="1" s="1"/>
  <c r="L259" i="1"/>
  <c r="AJ7" i="1" s="1"/>
  <c r="B257" i="1"/>
  <c r="L258" i="1" s="1"/>
  <c r="AJ6" i="1" s="1"/>
  <c r="H253" i="1"/>
  <c r="N245" i="1"/>
  <c r="O245" i="1" s="1"/>
  <c r="AI54" i="1" s="1"/>
  <c r="L245" i="1"/>
  <c r="AI10" i="1" s="1"/>
  <c r="N244" i="1"/>
  <c r="O244" i="1" s="1"/>
  <c r="AI53" i="1" s="1"/>
  <c r="L244" i="1"/>
  <c r="N243" i="1"/>
  <c r="O243" i="1" s="1"/>
  <c r="AI52" i="1" s="1"/>
  <c r="L243" i="1"/>
  <c r="M241" i="1"/>
  <c r="C241" i="1"/>
  <c r="B240" i="1"/>
  <c r="M240" i="1" s="1"/>
  <c r="AI69" i="1" s="1"/>
  <c r="G235" i="1"/>
  <c r="H234" i="1"/>
  <c r="N226" i="1"/>
  <c r="O226" i="1" s="1"/>
  <c r="AH54" i="1" s="1"/>
  <c r="L226" i="1"/>
  <c r="AH10" i="1" s="1"/>
  <c r="N225" i="1"/>
  <c r="O225" i="1" s="1"/>
  <c r="AH53" i="1" s="1"/>
  <c r="L225" i="1"/>
  <c r="M223" i="1"/>
  <c r="N224" i="1" s="1"/>
  <c r="D223" i="1"/>
  <c r="M222" i="1"/>
  <c r="C222" i="1"/>
  <c r="B221" i="1"/>
  <c r="M221" i="1" s="1"/>
  <c r="H215" i="1"/>
  <c r="G216" i="1" s="1"/>
  <c r="N205" i="1"/>
  <c r="O205" i="1" s="1"/>
  <c r="L205" i="1"/>
  <c r="M203" i="1"/>
  <c r="AG31" i="1" s="1"/>
  <c r="AG53" i="1" s="1"/>
  <c r="E203" i="1"/>
  <c r="M202" i="1"/>
  <c r="D202" i="1"/>
  <c r="M201" i="1"/>
  <c r="C201" i="1"/>
  <c r="B200" i="1"/>
  <c r="M200" i="1" s="1"/>
  <c r="G195" i="1"/>
  <c r="H194" i="1"/>
  <c r="I185" i="1"/>
  <c r="M184" i="1"/>
  <c r="F184" i="1"/>
  <c r="L185" i="1" s="1"/>
  <c r="AF10" i="1" s="1"/>
  <c r="M183" i="1"/>
  <c r="E183" i="1"/>
  <c r="M182" i="1"/>
  <c r="D182" i="1"/>
  <c r="M181" i="1"/>
  <c r="C181" i="1"/>
  <c r="B180" i="1"/>
  <c r="I194" i="1" s="1"/>
  <c r="Q15" i="1" s="1"/>
  <c r="M163" i="1"/>
  <c r="N163" i="1" s="1"/>
  <c r="O163" i="1" s="1"/>
  <c r="H163" i="1"/>
  <c r="G163" i="1"/>
  <c r="M162" i="1"/>
  <c r="H162" i="1"/>
  <c r="F162" i="1"/>
  <c r="M161" i="1"/>
  <c r="N162" i="1" s="1"/>
  <c r="O162" i="1" s="1"/>
  <c r="H161" i="1"/>
  <c r="E161" i="1"/>
  <c r="M160" i="1"/>
  <c r="AE69" i="1" s="1"/>
  <c r="D160" i="1"/>
  <c r="M159" i="1"/>
  <c r="AE28" i="1" s="1"/>
  <c r="AE50" i="1" s="1"/>
  <c r="C159" i="1"/>
  <c r="L159" i="1" s="1"/>
  <c r="M158" i="1"/>
  <c r="M142" i="1"/>
  <c r="N142" i="1" s="1"/>
  <c r="O142" i="1" s="1"/>
  <c r="H142" i="1"/>
  <c r="G142" i="1"/>
  <c r="N141" i="1"/>
  <c r="O141" i="1" s="1"/>
  <c r="L141" i="1"/>
  <c r="I141" i="1"/>
  <c r="I152" i="1" s="1"/>
  <c r="Q13" i="1" s="1"/>
  <c r="N140" i="1"/>
  <c r="O140" i="1" s="1"/>
  <c r="L140" i="1"/>
  <c r="N139" i="1"/>
  <c r="O139" i="1" s="1"/>
  <c r="L139" i="1"/>
  <c r="O138" i="1"/>
  <c r="N138" i="1"/>
  <c r="L138" i="1"/>
  <c r="L137" i="1"/>
  <c r="M136" i="1"/>
  <c r="AD28" i="1" s="1"/>
  <c r="AD50" i="1" s="1"/>
  <c r="I129" i="1"/>
  <c r="M121" i="1"/>
  <c r="N121" i="1" s="1"/>
  <c r="O121" i="1" s="1"/>
  <c r="H121" i="1"/>
  <c r="H129" i="1" s="1"/>
  <c r="J129" i="1" s="1"/>
  <c r="G121" i="1"/>
  <c r="N120" i="1"/>
  <c r="O120" i="1" s="1"/>
  <c r="N119" i="1"/>
  <c r="O119" i="1" s="1"/>
  <c r="I119" i="1"/>
  <c r="N118" i="1"/>
  <c r="O118" i="1" s="1"/>
  <c r="N117" i="1"/>
  <c r="O117" i="1" s="1"/>
  <c r="N116" i="1"/>
  <c r="O116" i="1" s="1"/>
  <c r="M114" i="1"/>
  <c r="N115" i="1" s="1"/>
  <c r="O115" i="1" s="1"/>
  <c r="M104" i="1"/>
  <c r="N104" i="1" s="1"/>
  <c r="O104" i="1" s="1"/>
  <c r="H104" i="1"/>
  <c r="H108" i="1" s="1"/>
  <c r="J108" i="1" s="1"/>
  <c r="G104" i="1"/>
  <c r="N103" i="1"/>
  <c r="O103" i="1" s="1"/>
  <c r="N102" i="1"/>
  <c r="O102" i="1" s="1"/>
  <c r="N101" i="1"/>
  <c r="O101" i="1" s="1"/>
  <c r="L101" i="1"/>
  <c r="I101" i="1"/>
  <c r="I108" i="1" s="1"/>
  <c r="Q11" i="1" s="1"/>
  <c r="N100" i="1"/>
  <c r="O100" i="1" s="1"/>
  <c r="L100" i="1"/>
  <c r="O99" i="1"/>
  <c r="N99" i="1"/>
  <c r="L99" i="1"/>
  <c r="N98" i="1"/>
  <c r="O98" i="1" s="1"/>
  <c r="L98" i="1"/>
  <c r="N97" i="1"/>
  <c r="O97" i="1" s="1"/>
  <c r="L97" i="1"/>
  <c r="M96" i="1"/>
  <c r="M81" i="1"/>
  <c r="N81" i="1" s="1"/>
  <c r="O81" i="1" s="1"/>
  <c r="H81" i="1"/>
  <c r="H89" i="1" s="1"/>
  <c r="G91" i="1" s="1"/>
  <c r="G81" i="1"/>
  <c r="N80" i="1"/>
  <c r="O80" i="1" s="1"/>
  <c r="N79" i="1"/>
  <c r="O79" i="1" s="1"/>
  <c r="N78" i="1"/>
  <c r="O78" i="1" s="1"/>
  <c r="N77" i="1"/>
  <c r="O77" i="1" s="1"/>
  <c r="L77" i="1"/>
  <c r="I77" i="1"/>
  <c r="I89" i="1" s="1"/>
  <c r="Q10" i="1" s="1"/>
  <c r="N76" i="1"/>
  <c r="O76" i="1" s="1"/>
  <c r="L76" i="1"/>
  <c r="O75" i="1"/>
  <c r="N75" i="1"/>
  <c r="L75" i="1"/>
  <c r="N74" i="1"/>
  <c r="O74" i="1" s="1"/>
  <c r="L74" i="1"/>
  <c r="L73" i="1"/>
  <c r="M72" i="1"/>
  <c r="AA69" i="1" s="1"/>
  <c r="AZ69" i="1"/>
  <c r="AY69" i="1"/>
  <c r="AX69" i="1"/>
  <c r="AW69" i="1"/>
  <c r="AV69" i="1"/>
  <c r="AS69" i="1"/>
  <c r="AR69" i="1"/>
  <c r="AQ69" i="1"/>
  <c r="AP69" i="1"/>
  <c r="AO69" i="1"/>
  <c r="AM69" i="1"/>
  <c r="AK69" i="1"/>
  <c r="AC69" i="1"/>
  <c r="AB69" i="1"/>
  <c r="I66" i="1"/>
  <c r="Q9" i="1" s="1"/>
  <c r="M60" i="1"/>
  <c r="N60" i="1" s="1"/>
  <c r="O60" i="1" s="1"/>
  <c r="H60" i="1"/>
  <c r="H66" i="1" s="1"/>
  <c r="G60" i="1"/>
  <c r="G66" i="1" s="1"/>
  <c r="O59" i="1"/>
  <c r="N59" i="1"/>
  <c r="N58" i="1"/>
  <c r="O58" i="1" s="1"/>
  <c r="N57" i="1"/>
  <c r="O57" i="1" s="1"/>
  <c r="O56" i="1"/>
  <c r="N56" i="1"/>
  <c r="N55" i="1"/>
  <c r="O55" i="1" s="1"/>
  <c r="L55" i="1"/>
  <c r="I55" i="1"/>
  <c r="AA54" i="1"/>
  <c r="Z54" i="1"/>
  <c r="N54" i="1"/>
  <c r="O54" i="1" s="1"/>
  <c r="L54" i="1"/>
  <c r="AA53" i="1"/>
  <c r="N53" i="1"/>
  <c r="O53" i="1" s="1"/>
  <c r="L53" i="1"/>
  <c r="Y52" i="1"/>
  <c r="O52" i="1"/>
  <c r="N52" i="1"/>
  <c r="L52" i="1"/>
  <c r="AL51" i="1"/>
  <c r="Z51" i="1"/>
  <c r="N51" i="1"/>
  <c r="O51" i="1" s="1"/>
  <c r="L51" i="1"/>
  <c r="M50" i="1"/>
  <c r="Z69" i="1" s="1"/>
  <c r="I43" i="1"/>
  <c r="Q8" i="1" s="1"/>
  <c r="M39" i="1"/>
  <c r="N39" i="1" s="1"/>
  <c r="O39" i="1" s="1"/>
  <c r="H39" i="1"/>
  <c r="H43" i="1" s="1"/>
  <c r="G39" i="1"/>
  <c r="G43" i="1" s="1"/>
  <c r="N38" i="1"/>
  <c r="O38" i="1" s="1"/>
  <c r="O37" i="1"/>
  <c r="N37" i="1"/>
  <c r="O36" i="1"/>
  <c r="N36" i="1"/>
  <c r="N35" i="1"/>
  <c r="O35" i="1" s="1"/>
  <c r="N34" i="1"/>
  <c r="O34" i="1" s="1"/>
  <c r="N33" i="1"/>
  <c r="O33" i="1" s="1"/>
  <c r="L33" i="1"/>
  <c r="I33" i="1"/>
  <c r="AJ32" i="1"/>
  <c r="AI32" i="1"/>
  <c r="AH32" i="1"/>
  <c r="AG32" i="1"/>
  <c r="AG54" i="1" s="1"/>
  <c r="AF32" i="1"/>
  <c r="AF54" i="1" s="1"/>
  <c r="AD32" i="1"/>
  <c r="AD54" i="1" s="1"/>
  <c r="AC32" i="1"/>
  <c r="AC54" i="1" s="1"/>
  <c r="AB32" i="1"/>
  <c r="AB54" i="1" s="1"/>
  <c r="AA32" i="1"/>
  <c r="Z32" i="1"/>
  <c r="Y32" i="1"/>
  <c r="Y54" i="1" s="1"/>
  <c r="X32" i="1"/>
  <c r="X54" i="1" s="1"/>
  <c r="N32" i="1"/>
  <c r="O32" i="1" s="1"/>
  <c r="L32" i="1"/>
  <c r="I32" i="1"/>
  <c r="AK31" i="1"/>
  <c r="AJ31" i="1"/>
  <c r="AI31" i="1"/>
  <c r="AH31" i="1"/>
  <c r="AF31" i="1"/>
  <c r="AF53" i="1" s="1"/>
  <c r="AD31" i="1"/>
  <c r="AD53" i="1" s="1"/>
  <c r="AC31" i="1"/>
  <c r="AC53" i="1" s="1"/>
  <c r="AB31" i="1"/>
  <c r="AB53" i="1" s="1"/>
  <c r="AA31" i="1"/>
  <c r="Z31" i="1"/>
  <c r="Z53" i="1" s="1"/>
  <c r="Y31" i="1"/>
  <c r="Y53" i="1" s="1"/>
  <c r="X31" i="1"/>
  <c r="X53" i="1" s="1"/>
  <c r="N31" i="1"/>
  <c r="O31" i="1" s="1"/>
  <c r="L31" i="1"/>
  <c r="I31" i="1"/>
  <c r="AL30" i="1"/>
  <c r="AJ30" i="1"/>
  <c r="AI30" i="1"/>
  <c r="AF30" i="1"/>
  <c r="AF52" i="1" s="1"/>
  <c r="AD30" i="1"/>
  <c r="AD52" i="1" s="1"/>
  <c r="AC30" i="1"/>
  <c r="AC52" i="1" s="1"/>
  <c r="AB30" i="1"/>
  <c r="AB52" i="1" s="1"/>
  <c r="AA30" i="1"/>
  <c r="AA52" i="1" s="1"/>
  <c r="Z30" i="1"/>
  <c r="Z52" i="1" s="1"/>
  <c r="Y30" i="1"/>
  <c r="X30" i="1"/>
  <c r="X52" i="1" s="1"/>
  <c r="N30" i="1"/>
  <c r="O30" i="1" s="1"/>
  <c r="L30" i="1"/>
  <c r="AM29" i="1"/>
  <c r="AL29" i="1"/>
  <c r="AK29" i="1"/>
  <c r="AJ29" i="1"/>
  <c r="AD29" i="1"/>
  <c r="AD51" i="1" s="1"/>
  <c r="AC29" i="1"/>
  <c r="AC51" i="1" s="1"/>
  <c r="AB29" i="1"/>
  <c r="AB51" i="1" s="1"/>
  <c r="AA29" i="1"/>
  <c r="AA51" i="1" s="1"/>
  <c r="Z29" i="1"/>
  <c r="Y29" i="1"/>
  <c r="Y51" i="1" s="1"/>
  <c r="X29" i="1"/>
  <c r="X51" i="1" s="1"/>
  <c r="L29" i="1"/>
  <c r="AK28" i="1"/>
  <c r="AC28" i="1"/>
  <c r="AC50" i="1" s="1"/>
  <c r="AB28" i="1"/>
  <c r="AB50" i="1" s="1"/>
  <c r="Z28" i="1"/>
  <c r="Z50" i="1" s="1"/>
  <c r="Y28" i="1"/>
  <c r="Y50" i="1" s="1"/>
  <c r="M28" i="1"/>
  <c r="N29" i="1" s="1"/>
  <c r="O29" i="1" s="1"/>
  <c r="Q20" i="1"/>
  <c r="M17" i="1"/>
  <c r="N17" i="1" s="1"/>
  <c r="O17" i="1" s="1"/>
  <c r="H17" i="1"/>
  <c r="G17" i="1"/>
  <c r="N16" i="1"/>
  <c r="O16" i="1" s="1"/>
  <c r="H16" i="1"/>
  <c r="G16" i="1"/>
  <c r="O15" i="1"/>
  <c r="N15" i="1"/>
  <c r="H15" i="1"/>
  <c r="G15" i="1"/>
  <c r="N14" i="1"/>
  <c r="O14" i="1" s="1"/>
  <c r="H14" i="1"/>
  <c r="G14" i="1"/>
  <c r="N13" i="1"/>
  <c r="O13" i="1" s="1"/>
  <c r="H13" i="1"/>
  <c r="G13" i="1"/>
  <c r="Q12" i="1"/>
  <c r="N12" i="1"/>
  <c r="O12" i="1" s="1"/>
  <c r="H12" i="1"/>
  <c r="G12" i="1"/>
  <c r="O11" i="1"/>
  <c r="N11" i="1"/>
  <c r="H11" i="1"/>
  <c r="G11" i="1"/>
  <c r="AJ10" i="1"/>
  <c r="AG10" i="1"/>
  <c r="AD10" i="1"/>
  <c r="AC10" i="1"/>
  <c r="AB10" i="1"/>
  <c r="AA10" i="1"/>
  <c r="Z10" i="1"/>
  <c r="Y10" i="1"/>
  <c r="N10" i="1"/>
  <c r="O10" i="1" s="1"/>
  <c r="I10" i="1"/>
  <c r="G10" i="1"/>
  <c r="AK9" i="1"/>
  <c r="AJ9" i="1"/>
  <c r="AI9" i="1"/>
  <c r="AH9" i="1"/>
  <c r="AD9" i="1"/>
  <c r="AC9" i="1"/>
  <c r="AB9" i="1"/>
  <c r="AA9" i="1"/>
  <c r="Z9" i="1"/>
  <c r="Y9" i="1"/>
  <c r="N9" i="1"/>
  <c r="O9" i="1" s="1"/>
  <c r="F9" i="1"/>
  <c r="AK8" i="1"/>
  <c r="AJ8" i="1"/>
  <c r="AI8" i="1"/>
  <c r="AD8" i="1"/>
  <c r="AC8" i="1"/>
  <c r="AB8" i="1"/>
  <c r="AA8" i="1"/>
  <c r="Z8" i="1"/>
  <c r="Y8" i="1"/>
  <c r="N8" i="1"/>
  <c r="O8" i="1" s="1"/>
  <c r="E8" i="1"/>
  <c r="AL7" i="1"/>
  <c r="AK7" i="1"/>
  <c r="AD7" i="1"/>
  <c r="AC7" i="1"/>
  <c r="AB7" i="1"/>
  <c r="AA7" i="1"/>
  <c r="Z7" i="1"/>
  <c r="Y7" i="1"/>
  <c r="N7" i="1"/>
  <c r="O7" i="1" s="1"/>
  <c r="D7" i="1"/>
  <c r="AM6" i="1"/>
  <c r="AL6" i="1"/>
  <c r="AK6" i="1"/>
  <c r="AD6" i="1"/>
  <c r="AC6" i="1"/>
  <c r="AB6" i="1"/>
  <c r="AA6" i="1"/>
  <c r="Z6" i="1"/>
  <c r="Y6" i="1"/>
  <c r="C6" i="1"/>
  <c r="B5" i="1"/>
  <c r="M5" i="1" s="1"/>
  <c r="AH29" i="3" l="1"/>
  <c r="O199" i="3"/>
  <c r="AH49" i="3" s="1"/>
  <c r="O236" i="3"/>
  <c r="AJ50" i="3" s="1"/>
  <c r="AF28" i="3"/>
  <c r="O182" i="3"/>
  <c r="AG53" i="3" s="1"/>
  <c r="AE29" i="3"/>
  <c r="AK30" i="3"/>
  <c r="AG29" i="3"/>
  <c r="O147" i="2"/>
  <c r="AE48" i="2" s="1"/>
  <c r="O216" i="2"/>
  <c r="AI49" i="2" s="1"/>
  <c r="AM27" i="2"/>
  <c r="AJ30" i="2"/>
  <c r="AJ26" i="2"/>
  <c r="K22" i="8"/>
  <c r="AF29" i="1"/>
  <c r="AF51" i="1" s="1"/>
  <c r="AE9" i="1"/>
  <c r="AE8" i="1"/>
  <c r="AG7" i="1"/>
  <c r="L223" i="1"/>
  <c r="AH7" i="1" s="1"/>
  <c r="AG6" i="1"/>
  <c r="L182" i="1"/>
  <c r="AF7" i="1" s="1"/>
  <c r="G21" i="1"/>
  <c r="AE32" i="1"/>
  <c r="AE54" i="1" s="1"/>
  <c r="L222" i="1"/>
  <c r="AH6" i="1" s="1"/>
  <c r="L202" i="1"/>
  <c r="X9" i="1"/>
  <c r="AG29" i="1"/>
  <c r="AG51" i="1" s="1"/>
  <c r="L183" i="1"/>
  <c r="AF8" i="1" s="1"/>
  <c r="L203" i="1"/>
  <c r="AG8" i="1" s="1"/>
  <c r="AE6" i="1"/>
  <c r="L163" i="1"/>
  <c r="AE10" i="1" s="1"/>
  <c r="O224" i="1"/>
  <c r="AH52" i="1" s="1"/>
  <c r="AH30" i="1"/>
  <c r="AE30" i="1"/>
  <c r="AE52" i="1" s="1"/>
  <c r="L160" i="1"/>
  <c r="N202" i="1"/>
  <c r="O202" i="1" s="1"/>
  <c r="L241" i="1"/>
  <c r="AI6" i="1" s="1"/>
  <c r="L10" i="1"/>
  <c r="N223" i="1"/>
  <c r="AG30" i="1"/>
  <c r="AG52" i="1" s="1"/>
  <c r="L161" i="1"/>
  <c r="N184" i="1"/>
  <c r="O184" i="1" s="1"/>
  <c r="L224" i="1"/>
  <c r="AH8" i="1" s="1"/>
  <c r="AE7" i="1"/>
  <c r="I21" i="1"/>
  <c r="Q7" i="1" s="1"/>
  <c r="I173" i="1"/>
  <c r="Q14" i="1" s="1"/>
  <c r="H173" i="1"/>
  <c r="J173" i="1" s="1"/>
  <c r="Q44" i="1" s="1"/>
  <c r="L204" i="1"/>
  <c r="AG9" i="1" s="1"/>
  <c r="N185" i="1"/>
  <c r="O185" i="1" s="1"/>
  <c r="L6" i="1"/>
  <c r="AE31" i="1"/>
  <c r="AE53" i="1" s="1"/>
  <c r="N161" i="1"/>
  <c r="O161" i="1" s="1"/>
  <c r="J194" i="1"/>
  <c r="Q45" i="1" s="1"/>
  <c r="X6" i="1"/>
  <c r="L162" i="1"/>
  <c r="AH69" i="1"/>
  <c r="G109" i="1"/>
  <c r="J234" i="1"/>
  <c r="Q47" i="1" s="1"/>
  <c r="J253" i="1"/>
  <c r="Q48" i="1" s="1"/>
  <c r="G130" i="1"/>
  <c r="AE29" i="1"/>
  <c r="AE51" i="1" s="1"/>
  <c r="N183" i="1"/>
  <c r="O183" i="1" s="1"/>
  <c r="I253" i="1"/>
  <c r="Q18" i="1" s="1"/>
  <c r="J268" i="1"/>
  <c r="Q49" i="1" s="1"/>
  <c r="I45" i="1"/>
  <c r="J45" i="1" s="1"/>
  <c r="G45" i="1"/>
  <c r="J43" i="1"/>
  <c r="Q35" i="2"/>
  <c r="K19" i="2"/>
  <c r="Q67" i="2" s="1"/>
  <c r="Q36" i="2"/>
  <c r="K40" i="2"/>
  <c r="Q68" i="2" s="1"/>
  <c r="N242" i="1"/>
  <c r="N241" i="1"/>
  <c r="O302" i="1"/>
  <c r="AM50" i="1" s="1"/>
  <c r="AM28" i="1"/>
  <c r="AG69" i="1"/>
  <c r="AG28" i="1"/>
  <c r="AG50" i="1" s="1"/>
  <c r="N201" i="1"/>
  <c r="O201" i="1" s="1"/>
  <c r="H21" i="1"/>
  <c r="J21" i="1" s="1"/>
  <c r="J68" i="1"/>
  <c r="K68" i="1" s="1"/>
  <c r="J66" i="1"/>
  <c r="N222" i="1"/>
  <c r="X7" i="1"/>
  <c r="L7" i="1"/>
  <c r="X69" i="1"/>
  <c r="N6" i="1"/>
  <c r="O6" i="1" s="1"/>
  <c r="X28" i="1"/>
  <c r="X50" i="1" s="1"/>
  <c r="Q41" i="1"/>
  <c r="K108" i="1"/>
  <c r="Q76" i="1" s="1"/>
  <c r="Q42" i="1"/>
  <c r="K129" i="1"/>
  <c r="Q77" i="1" s="1"/>
  <c r="K283" i="1"/>
  <c r="Q85" i="1" s="1"/>
  <c r="Q50" i="1"/>
  <c r="X8" i="1"/>
  <c r="AD69" i="1"/>
  <c r="N159" i="1"/>
  <c r="O159" i="1" s="1"/>
  <c r="L184" i="1"/>
  <c r="AF9" i="1" s="1"/>
  <c r="I268" i="1"/>
  <c r="Q19" i="1" s="1"/>
  <c r="O275" i="1"/>
  <c r="AK52" i="1" s="1"/>
  <c r="N27" i="2"/>
  <c r="O27" i="2" s="1"/>
  <c r="O142" i="3"/>
  <c r="AE49" i="3" s="1"/>
  <c r="AE27" i="3"/>
  <c r="I215" i="1"/>
  <c r="Q16" i="1" s="1"/>
  <c r="N288" i="1"/>
  <c r="N533" i="1"/>
  <c r="O533" i="1" s="1"/>
  <c r="Q569" i="1"/>
  <c r="J61" i="2"/>
  <c r="G156" i="2"/>
  <c r="O214" i="2"/>
  <c r="AI47" i="2" s="1"/>
  <c r="N295" i="3"/>
  <c r="O295" i="3" s="1"/>
  <c r="AN66" i="3"/>
  <c r="G67" i="1"/>
  <c r="N73" i="1"/>
  <c r="O73" i="1" s="1"/>
  <c r="J215" i="1"/>
  <c r="L242" i="1"/>
  <c r="AI7" i="1" s="1"/>
  <c r="Q493" i="1"/>
  <c r="Q618" i="1"/>
  <c r="P683" i="1"/>
  <c r="P748" i="1"/>
  <c r="AE26" i="2"/>
  <c r="K118" i="2"/>
  <c r="Q72" i="2" s="1"/>
  <c r="N396" i="2"/>
  <c r="O396" i="2" s="1"/>
  <c r="AU64" i="2"/>
  <c r="Q397" i="2"/>
  <c r="K403" i="2"/>
  <c r="Q422" i="2"/>
  <c r="N421" i="2"/>
  <c r="O421" i="2" s="1"/>
  <c r="AF66" i="3"/>
  <c r="N161" i="3"/>
  <c r="X10" i="1"/>
  <c r="I68" i="1"/>
  <c r="H152" i="1"/>
  <c r="J152" i="1" s="1"/>
  <c r="I234" i="1"/>
  <c r="Q17" i="1" s="1"/>
  <c r="Y64" i="2"/>
  <c r="L9" i="1"/>
  <c r="AT69" i="1"/>
  <c r="N182" i="1"/>
  <c r="O182" i="1" s="1"/>
  <c r="L201" i="1"/>
  <c r="N203" i="1"/>
  <c r="O203" i="1" s="1"/>
  <c r="Q11" i="2"/>
  <c r="K428" i="2"/>
  <c r="P726" i="3"/>
  <c r="N725" i="3"/>
  <c r="O725" i="3" s="1"/>
  <c r="N160" i="1"/>
  <c r="O160" i="1" s="1"/>
  <c r="AD64" i="2"/>
  <c r="N126" i="2"/>
  <c r="O126" i="2" s="1"/>
  <c r="AD26" i="2"/>
  <c r="AD47" i="2" s="1"/>
  <c r="O199" i="2"/>
  <c r="AH50" i="2" s="1"/>
  <c r="AH29" i="2"/>
  <c r="O252" i="3"/>
  <c r="AK50" i="3"/>
  <c r="AK28" i="3"/>
  <c r="AA28" i="1"/>
  <c r="AA50" i="1" s="1"/>
  <c r="Y69" i="1"/>
  <c r="J89" i="1"/>
  <c r="N137" i="1"/>
  <c r="O137" i="1" s="1"/>
  <c r="M180" i="1"/>
  <c r="AF69" i="1" s="1"/>
  <c r="N204" i="1"/>
  <c r="O204" i="1" s="1"/>
  <c r="M257" i="1"/>
  <c r="N447" i="2"/>
  <c r="O447" i="2" s="1"/>
  <c r="Q448" i="2"/>
  <c r="P732" i="2"/>
  <c r="N731" i="2"/>
  <c r="O731" i="2" s="1"/>
  <c r="N90" i="3"/>
  <c r="O90" i="3" s="1"/>
  <c r="AB27" i="3"/>
  <c r="AB49" i="3" s="1"/>
  <c r="AB66" i="3"/>
  <c r="L8" i="1"/>
  <c r="J83" i="2"/>
  <c r="G140" i="2"/>
  <c r="J139" i="2"/>
  <c r="K257" i="2"/>
  <c r="P667" i="2"/>
  <c r="N666" i="2"/>
  <c r="O666" i="2" s="1"/>
  <c r="K192" i="3"/>
  <c r="Q78" i="3" s="1"/>
  <c r="Q45" i="3"/>
  <c r="L181" i="1"/>
  <c r="AF6" i="1" s="1"/>
  <c r="H592" i="1"/>
  <c r="J592" i="1" s="1"/>
  <c r="K592" i="1" s="1"/>
  <c r="AG28" i="3"/>
  <c r="O179" i="3"/>
  <c r="AG50" i="3" s="1"/>
  <c r="K155" i="2"/>
  <c r="Q74" i="2" s="1"/>
  <c r="Q42" i="2"/>
  <c r="K208" i="2"/>
  <c r="Q77" i="2" s="1"/>
  <c r="G22" i="3"/>
  <c r="J20" i="3"/>
  <c r="AI27" i="2"/>
  <c r="AF64" i="2"/>
  <c r="AR64" i="2"/>
  <c r="J387" i="2"/>
  <c r="P635" i="2"/>
  <c r="P699" i="2"/>
  <c r="Y66" i="3"/>
  <c r="X67" i="3" s="1"/>
  <c r="Q506" i="2"/>
  <c r="Z66" i="3"/>
  <c r="K303" i="3"/>
  <c r="Q38" i="4"/>
  <c r="S410" i="2"/>
  <c r="Q41" i="3"/>
  <c r="K250" i="4"/>
  <c r="Q83" i="4" s="1"/>
  <c r="Q49" i="4"/>
  <c r="Q435" i="2"/>
  <c r="P683" i="2"/>
  <c r="P748" i="2"/>
  <c r="N460" i="2"/>
  <c r="O460" i="2" s="1"/>
  <c r="N650" i="2"/>
  <c r="O650" i="2" s="1"/>
  <c r="N714" i="2"/>
  <c r="O714" i="2" s="1"/>
  <c r="K345" i="3"/>
  <c r="Q37" i="4"/>
  <c r="K21" i="4"/>
  <c r="Q71" i="4" s="1"/>
  <c r="N600" i="3"/>
  <c r="O600" i="3" s="1"/>
  <c r="P601" i="3"/>
  <c r="P742" i="3"/>
  <c r="N741" i="3"/>
  <c r="O741" i="3" s="1"/>
  <c r="J42" i="3"/>
  <c r="AE66" i="3"/>
  <c r="N281" i="3"/>
  <c r="AM66" i="3"/>
  <c r="K531" i="3"/>
  <c r="Y68" i="4"/>
  <c r="Y28" i="4"/>
  <c r="Y51" i="4" s="1"/>
  <c r="N29" i="4"/>
  <c r="O29" i="4" s="1"/>
  <c r="J101" i="3"/>
  <c r="K386" i="3"/>
  <c r="P542" i="3"/>
  <c r="N541" i="3"/>
  <c r="O541" i="3" s="1"/>
  <c r="X68" i="4"/>
  <c r="X28" i="4"/>
  <c r="X51" i="4" s="1"/>
  <c r="N6" i="4"/>
  <c r="O6" i="4" s="1"/>
  <c r="P457" i="3"/>
  <c r="O172" i="4"/>
  <c r="AF51" i="4" s="1"/>
  <c r="AF28" i="4"/>
  <c r="AB28" i="4"/>
  <c r="AB51" i="4" s="1"/>
  <c r="AG29" i="4"/>
  <c r="Q41" i="4"/>
  <c r="AB68" i="4"/>
  <c r="K323" i="4"/>
  <c r="P418" i="4"/>
  <c r="N417" i="4"/>
  <c r="O417" i="4" s="1"/>
  <c r="AG30" i="5"/>
  <c r="O147" i="5"/>
  <c r="AE50" i="5" s="1"/>
  <c r="N204" i="5"/>
  <c r="K265" i="5"/>
  <c r="Q83" i="5" s="1"/>
  <c r="N460" i="5"/>
  <c r="O460" i="5" s="1"/>
  <c r="N596" i="5"/>
  <c r="O596" i="5" s="1"/>
  <c r="P406" i="4"/>
  <c r="AP67" i="5"/>
  <c r="N324" i="5"/>
  <c r="O324" i="5" s="1"/>
  <c r="P469" i="4"/>
  <c r="N468" i="4"/>
  <c r="O468" i="4" s="1"/>
  <c r="P616" i="4"/>
  <c r="Q38" i="5"/>
  <c r="K43" i="5"/>
  <c r="Q71" i="5" s="1"/>
  <c r="G183" i="4"/>
  <c r="J182" i="4"/>
  <c r="AK29" i="5"/>
  <c r="O256" i="5"/>
  <c r="AK51" i="5" s="1"/>
  <c r="N521" i="3"/>
  <c r="O521" i="3" s="1"/>
  <c r="P648" i="3"/>
  <c r="P710" i="3"/>
  <c r="P776" i="3"/>
  <c r="AG68" i="4"/>
  <c r="O288" i="4"/>
  <c r="AM51" i="4" s="1"/>
  <c r="J178" i="5"/>
  <c r="AG28" i="4"/>
  <c r="Q43" i="4"/>
  <c r="N756" i="4"/>
  <c r="O756" i="4" s="1"/>
  <c r="AH32" i="5"/>
  <c r="Q37" i="5"/>
  <c r="N128" i="5"/>
  <c r="O128" i="5" s="1"/>
  <c r="P486" i="4"/>
  <c r="N485" i="4"/>
  <c r="O485" i="4" s="1"/>
  <c r="K140" i="5"/>
  <c r="Q76" i="5" s="1"/>
  <c r="Q43" i="5"/>
  <c r="AG67" i="5"/>
  <c r="N185" i="5"/>
  <c r="N71" i="5"/>
  <c r="O71" i="5" s="1"/>
  <c r="AA28" i="5"/>
  <c r="AA50" i="5" s="1"/>
  <c r="Q578" i="5"/>
  <c r="N577" i="5"/>
  <c r="O577" i="5" s="1"/>
  <c r="N689" i="5"/>
  <c r="O689" i="5" s="1"/>
  <c r="P690" i="5"/>
  <c r="N112" i="4"/>
  <c r="O112" i="4" s="1"/>
  <c r="AE31" i="4"/>
  <c r="O156" i="4"/>
  <c r="AE54" i="4" s="1"/>
  <c r="N302" i="4"/>
  <c r="O302" i="4" s="1"/>
  <c r="AC28" i="5"/>
  <c r="AC50" i="5" s="1"/>
  <c r="AC67" i="5"/>
  <c r="N108" i="5"/>
  <c r="O108" i="5" s="1"/>
  <c r="K196" i="5"/>
  <c r="Q79" i="5" s="1"/>
  <c r="O239" i="5"/>
  <c r="AJ50" i="5" s="1"/>
  <c r="AJ28" i="5"/>
  <c r="Q496" i="5"/>
  <c r="N495" i="5"/>
  <c r="O495" i="5" s="1"/>
  <c r="Q46" i="4"/>
  <c r="N405" i="4"/>
  <c r="O405" i="4" s="1"/>
  <c r="K64" i="5"/>
  <c r="Q72" i="5" s="1"/>
  <c r="AC6" i="5"/>
  <c r="AC7" i="5"/>
  <c r="O169" i="5"/>
  <c r="AF52" i="5" s="1"/>
  <c r="O284" i="5"/>
  <c r="AM50" i="5" s="1"/>
  <c r="AM28" i="5"/>
  <c r="N72" i="4"/>
  <c r="O72" i="4" s="1"/>
  <c r="G200" i="4"/>
  <c r="AO68" i="4"/>
  <c r="N315" i="4"/>
  <c r="O315" i="4" s="1"/>
  <c r="N6" i="5"/>
  <c r="O6" i="5" s="1"/>
  <c r="G23" i="5"/>
  <c r="G84" i="5"/>
  <c r="J83" i="5"/>
  <c r="P738" i="5"/>
  <c r="N737" i="5"/>
  <c r="O737" i="5" s="1"/>
  <c r="AA28" i="4"/>
  <c r="AA51" i="4" s="1"/>
  <c r="AF29" i="4"/>
  <c r="AH31" i="4"/>
  <c r="K124" i="4"/>
  <c r="Q76" i="4" s="1"/>
  <c r="N29" i="5"/>
  <c r="O29" i="5" s="1"/>
  <c r="Y67" i="5"/>
  <c r="X67" i="5"/>
  <c r="J160" i="5"/>
  <c r="G160" i="5"/>
  <c r="Q642" i="5"/>
  <c r="P658" i="5"/>
  <c r="N657" i="5"/>
  <c r="O657" i="5" s="1"/>
  <c r="V89" i="11"/>
  <c r="N63" i="11"/>
  <c r="O63" i="11" s="1"/>
  <c r="Q25" i="16"/>
  <c r="N24" i="16"/>
  <c r="O24" i="16" s="1"/>
  <c r="O119" i="10"/>
  <c r="N118" i="10"/>
  <c r="O118" i="10" s="1"/>
  <c r="AH29" i="5"/>
  <c r="N753" i="5"/>
  <c r="O753" i="5" s="1"/>
  <c r="P754" i="5"/>
  <c r="O56" i="12"/>
  <c r="N55" i="12"/>
  <c r="O55" i="12" s="1"/>
  <c r="AI31" i="5"/>
  <c r="K43" i="11"/>
  <c r="K107" i="11"/>
  <c r="K152" i="11"/>
  <c r="K339" i="11"/>
  <c r="O108" i="10"/>
  <c r="O47" i="12"/>
  <c r="N131" i="6"/>
  <c r="O131" i="6" s="1"/>
  <c r="N29" i="7"/>
  <c r="O29" i="7" s="1"/>
  <c r="O6" i="11"/>
  <c r="R71" i="11" s="1"/>
  <c r="Q76" i="11"/>
  <c r="R76" i="11" s="1"/>
  <c r="Q185" i="11"/>
  <c r="Q237" i="11"/>
  <c r="Q317" i="11"/>
  <c r="P82" i="6"/>
  <c r="P148" i="6"/>
  <c r="P46" i="7"/>
  <c r="P110" i="7"/>
  <c r="Q7" i="10"/>
  <c r="N96" i="10"/>
  <c r="O96" i="10" s="1"/>
  <c r="N210" i="11"/>
  <c r="O210" i="11" s="1"/>
  <c r="N266" i="11"/>
  <c r="O266" i="11" s="1"/>
  <c r="N391" i="11"/>
  <c r="O391" i="11" s="1"/>
  <c r="P7" i="14"/>
  <c r="P51" i="14"/>
  <c r="P66" i="14"/>
  <c r="P80" i="14"/>
  <c r="AE89" i="11"/>
  <c r="N106" i="16"/>
  <c r="O106" i="16" s="1"/>
  <c r="N403" i="11"/>
  <c r="O403" i="11" s="1"/>
  <c r="X89" i="11"/>
  <c r="N101" i="11"/>
  <c r="O101" i="11" s="1"/>
  <c r="G174" i="1" l="1"/>
  <c r="G23" i="1"/>
  <c r="J23" i="1"/>
  <c r="K23" i="1" s="1"/>
  <c r="K173" i="1"/>
  <c r="Q79" i="1" s="1"/>
  <c r="K268" i="1"/>
  <c r="K194" i="1"/>
  <c r="Q80" i="1" s="1"/>
  <c r="K253" i="1"/>
  <c r="Q84" i="1" s="1"/>
  <c r="O223" i="1"/>
  <c r="AH51" i="1" s="1"/>
  <c r="AH29" i="1"/>
  <c r="N258" i="1"/>
  <c r="AJ69" i="1"/>
  <c r="K139" i="2"/>
  <c r="Q73" i="2" s="1"/>
  <c r="Q41" i="2"/>
  <c r="Q37" i="1"/>
  <c r="K21" i="1"/>
  <c r="Q72" i="1" s="1"/>
  <c r="G153" i="1"/>
  <c r="Q45" i="4"/>
  <c r="K182" i="4"/>
  <c r="Q79" i="4" s="1"/>
  <c r="AI28" i="1"/>
  <c r="O241" i="1"/>
  <c r="AI50" i="1" s="1"/>
  <c r="AH28" i="5"/>
  <c r="O204" i="5"/>
  <c r="AH50" i="5" s="1"/>
  <c r="K83" i="2"/>
  <c r="Q70" i="2" s="1"/>
  <c r="Q38" i="2"/>
  <c r="AI29" i="1"/>
  <c r="O242" i="1"/>
  <c r="AI51" i="1" s="1"/>
  <c r="N181" i="1"/>
  <c r="O181" i="1" s="1"/>
  <c r="AF28" i="1"/>
  <c r="AF50" i="1" s="1"/>
  <c r="X65" i="2"/>
  <c r="O281" i="3"/>
  <c r="AM49" i="3" s="1"/>
  <c r="AM27" i="3"/>
  <c r="K89" i="1"/>
  <c r="Q75" i="1" s="1"/>
  <c r="Q40" i="1"/>
  <c r="K152" i="1"/>
  <c r="Q78" i="1" s="1"/>
  <c r="Q43" i="1"/>
  <c r="K234" i="1"/>
  <c r="Q82" i="1" s="1"/>
  <c r="Q45" i="5"/>
  <c r="K178" i="5"/>
  <c r="Q78" i="5" s="1"/>
  <c r="X69" i="4"/>
  <c r="Q37" i="3"/>
  <c r="K42" i="3"/>
  <c r="Q70" i="3" s="1"/>
  <c r="Q37" i="2"/>
  <c r="K61" i="2"/>
  <c r="Q69" i="2" s="1"/>
  <c r="X70" i="1"/>
  <c r="O185" i="5"/>
  <c r="AG50" i="5" s="1"/>
  <c r="AG28" i="5"/>
  <c r="Q40" i="5"/>
  <c r="K83" i="5"/>
  <c r="Q73" i="5" s="1"/>
  <c r="O161" i="3"/>
  <c r="AF49" i="3" s="1"/>
  <c r="AF27" i="3"/>
  <c r="Q44" i="5"/>
  <c r="K160" i="5"/>
  <c r="Q77" i="5" s="1"/>
  <c r="AL28" i="1"/>
  <c r="O288" i="1"/>
  <c r="AL50" i="1" s="1"/>
  <c r="K43" i="1"/>
  <c r="Q73" i="1" s="1"/>
  <c r="Q38" i="1"/>
  <c r="K101" i="3"/>
  <c r="Q73" i="3" s="1"/>
  <c r="Q40" i="3"/>
  <c r="Q46" i="1"/>
  <c r="K215" i="1"/>
  <c r="Q81" i="1" s="1"/>
  <c r="O222" i="1"/>
  <c r="AH50" i="1" s="1"/>
  <c r="AH28" i="1"/>
  <c r="Q36" i="3"/>
  <c r="K20" i="3"/>
  <c r="Q69" i="3" s="1"/>
  <c r="Q39" i="1"/>
  <c r="K66" i="1"/>
  <c r="Q74" i="1" s="1"/>
  <c r="Q83" i="1" l="1"/>
  <c r="O258" i="1"/>
  <c r="AJ50" i="1" s="1"/>
  <c r="AJ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0" authorId="0" shapeId="0" xr:uid="{00000000-0006-0000-0500-000001000000}">
      <text>
        <r>
          <rPr>
            <sz val="10"/>
            <color rgb="FF000000"/>
            <rFont val="Arial"/>
            <family val="2"/>
            <scheme val="minor"/>
          </rPr>
          <t>======
ID#AAAAntfJMy0
BAEZ    (2023-01-20 18:05:08)
DATOS FALTANTES.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BmA7aKFkH6quwHDYFzy3n48LrBw=="/>
    </ext>
  </extLst>
</comments>
</file>

<file path=xl/sharedStrings.xml><?xml version="1.0" encoding="utf-8"?>
<sst xmlns="http://schemas.openxmlformats.org/spreadsheetml/2006/main" count="7501" uniqueCount="144">
  <si>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</si>
  <si>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</si>
  <si>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</si>
  <si>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</si>
  <si>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</si>
  <si>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</si>
  <si>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</si>
  <si>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</si>
  <si>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</si>
  <si>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</si>
  <si>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</si>
  <si>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</si>
  <si>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</si>
  <si>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</si>
  <si>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</si>
  <si>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</si>
  <si>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</si>
  <si>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</si>
  <si>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</si>
  <si>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</si>
  <si>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</si>
  <si>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</si>
  <si>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</si>
  <si>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1 a 2</t>
  </si>
  <si>
    <t>2 a 3</t>
  </si>
  <si>
    <t>3 a 4</t>
  </si>
  <si>
    <t>4 a 5</t>
  </si>
  <si>
    <t>5 a 6</t>
  </si>
  <si>
    <t>Tiempos Medios de egreso</t>
  </si>
  <si>
    <t>Generación 9702</t>
  </si>
  <si>
    <t>Índice de Retención</t>
  </si>
  <si>
    <t>Generación 9801</t>
  </si>
  <si>
    <t>Índice de Deserción</t>
  </si>
  <si>
    <t>0501</t>
  </si>
  <si>
    <t>0502</t>
  </si>
  <si>
    <t>Índice de retencion del 1º al 2º Ciclo (Año)</t>
  </si>
  <si>
    <t>0601</t>
  </si>
  <si>
    <t>0602</t>
  </si>
  <si>
    <t>0701</t>
  </si>
  <si>
    <t>0702</t>
  </si>
  <si>
    <t>0801</t>
  </si>
  <si>
    <t>0802</t>
  </si>
  <si>
    <t>0901</t>
  </si>
  <si>
    <t>0902</t>
  </si>
  <si>
    <t>1001</t>
  </si>
  <si>
    <t>Generación 9802</t>
  </si>
  <si>
    <t xml:space="preserve">Promedio </t>
  </si>
  <si>
    <t>Generación 9901</t>
  </si>
  <si>
    <t>Generación 9902</t>
  </si>
  <si>
    <t>Generación 0001</t>
  </si>
  <si>
    <t>Generación 0002</t>
  </si>
  <si>
    <t>Generación 0101</t>
  </si>
  <si>
    <t>Generación 0102</t>
  </si>
  <si>
    <t>Generación 0201</t>
  </si>
  <si>
    <t>Generación 0202</t>
  </si>
  <si>
    <t>Generación 0301</t>
  </si>
  <si>
    <t>Generación 0302</t>
  </si>
  <si>
    <t>Generación 0401</t>
  </si>
  <si>
    <t>Generación 0402</t>
  </si>
  <si>
    <t>Generación 0501</t>
  </si>
  <si>
    <t>Generación 0502</t>
  </si>
  <si>
    <t>Generación 0601</t>
  </si>
  <si>
    <t>Generación 0602</t>
  </si>
  <si>
    <t>1002</t>
  </si>
  <si>
    <t>1101</t>
  </si>
  <si>
    <t>1102</t>
  </si>
  <si>
    <t>1201</t>
  </si>
  <si>
    <t>Generación 0701</t>
  </si>
  <si>
    <t>Generación 0702</t>
  </si>
  <si>
    <t>Generación 0801</t>
  </si>
  <si>
    <t>1202</t>
  </si>
  <si>
    <t>1301</t>
  </si>
  <si>
    <t>Generación 0802</t>
  </si>
  <si>
    <t>Generación 0901</t>
  </si>
  <si>
    <t>Generación 0902</t>
  </si>
  <si>
    <t>1302</t>
  </si>
  <si>
    <t>1401</t>
  </si>
  <si>
    <t>Generación 1001</t>
  </si>
  <si>
    <t>Ret 1 a 2</t>
  </si>
  <si>
    <t>Generación 1002</t>
  </si>
  <si>
    <t>Generación 1101</t>
  </si>
  <si>
    <t>Generación 1102</t>
  </si>
  <si>
    <t>Generación 1201</t>
  </si>
  <si>
    <t>1601</t>
  </si>
  <si>
    <t>Generación 1202</t>
  </si>
  <si>
    <t>Generación 1301</t>
  </si>
  <si>
    <t>.</t>
  </si>
  <si>
    <t>Generación 1302</t>
  </si>
  <si>
    <t>Generación 1401</t>
  </si>
  <si>
    <t>Generación 1402</t>
  </si>
  <si>
    <t>1402</t>
  </si>
  <si>
    <t>Generación 1501</t>
  </si>
  <si>
    <t>1501</t>
  </si>
  <si>
    <t>Generación 1502</t>
  </si>
  <si>
    <t>1502</t>
  </si>
  <si>
    <t>Generación 1601</t>
  </si>
  <si>
    <t>Generación 1602</t>
  </si>
  <si>
    <t>1602</t>
  </si>
  <si>
    <t xml:space="preserve">   </t>
  </si>
  <si>
    <t>Cohorte Generacional:</t>
  </si>
  <si>
    <t>Semestre</t>
  </si>
  <si>
    <t>1º</t>
  </si>
  <si>
    <t>2º</t>
  </si>
  <si>
    <t>3º</t>
  </si>
  <si>
    <t>4º</t>
  </si>
  <si>
    <t>5º</t>
  </si>
  <si>
    <t>6º</t>
  </si>
  <si>
    <t>1702</t>
  </si>
  <si>
    <t>1801</t>
  </si>
  <si>
    <t>1802</t>
  </si>
  <si>
    <t>1901</t>
  </si>
  <si>
    <t>2001</t>
  </si>
  <si>
    <t>2002</t>
  </si>
  <si>
    <t>2101</t>
  </si>
  <si>
    <t>Total de Egresados</t>
  </si>
  <si>
    <t>2102</t>
  </si>
  <si>
    <t>2201</t>
  </si>
  <si>
    <t>2202</t>
  </si>
  <si>
    <t>2502</t>
  </si>
  <si>
    <t xml:space="preserve"> </t>
  </si>
  <si>
    <t>2302</t>
  </si>
  <si>
    <t>Universidad Autónoma del Estado de Hidalgo</t>
  </si>
  <si>
    <t>Dirección General de Planeación</t>
  </si>
  <si>
    <t>Office of Planning</t>
  </si>
  <si>
    <t>Estadísticas Institucionales</t>
  </si>
  <si>
    <t>1701</t>
  </si>
  <si>
    <t>1902</t>
  </si>
  <si>
    <t>NO HUBO INGRESOS</t>
  </si>
  <si>
    <t>2402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</si>
  <si>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</si>
  <si>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Trayectoria escolar por cohorte del Bachillerato Abierto</t>
  </si>
  <si>
    <t>A partir de enero de 2007 el plan de bachillerato en sistema abierto se encuentra en revisión.</t>
  </si>
  <si>
    <t>6 a 7</t>
  </si>
  <si>
    <t>7 a 8</t>
  </si>
  <si>
    <t>8 a 9</t>
  </si>
  <si>
    <t>Sin ingresos</t>
  </si>
  <si>
    <t>2301</t>
  </si>
  <si>
    <t>2401</t>
  </si>
  <si>
    <t>2602</t>
  </si>
  <si>
    <t>2501</t>
  </si>
  <si>
    <t>2701</t>
  </si>
  <si>
    <t>2702</t>
  </si>
  <si>
    <t xml:space="preserve">                </t>
  </si>
  <si>
    <t>2601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</si>
</sst>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_-;\-* #,##0_-;_-* &quot;-&quot;??_-;_-@"/>
    <numFmt numFmtId="166" formatCode="_-* #,##0.00_-;\-* #,##0.00_-;_-* &quot;-&quot;??_-;_-@"/>
  </numFmts>
  <fonts count="25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Open Sans"/>
    </font>
    <font>
      <b/>
      <sz val="10"/>
      <color rgb="FFFF0000"/>
      <name val="Arial"/>
      <family val="2"/>
    </font>
    <font>
      <b/>
      <sz val="10"/>
      <color rgb="FFFF0000"/>
      <name val="Open Sans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b/>
      <sz val="20"/>
      <color theme="1"/>
      <name val="Arial"/>
      <family val="2"/>
    </font>
    <font>
      <sz val="10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26"/>
      <color theme="1"/>
      <name val="Trajanpro-regular"/>
    </font>
    <font>
      <b/>
      <sz val="24"/>
      <color theme="1"/>
      <name val="Trajanpro-regular"/>
    </font>
    <font>
      <sz val="22"/>
      <color rgb="FFFF0000"/>
      <name val="Arial"/>
      <family val="2"/>
    </font>
    <font>
      <i/>
      <sz val="18"/>
      <color rgb="FF7F7F7F"/>
      <name val="Arial"/>
      <family val="2"/>
    </font>
    <font>
      <sz val="18"/>
      <color theme="1"/>
      <name val="Arial"/>
      <family val="2"/>
    </font>
    <font>
      <b/>
      <sz val="22"/>
      <color theme="1"/>
      <name val="Trajanpro-regular"/>
    </font>
    <font>
      <sz val="20"/>
      <color rgb="FFFF0000"/>
      <name val="Arial"/>
      <family val="2"/>
    </font>
    <font>
      <sz val="22"/>
      <color theme="1"/>
      <name val="Arial"/>
      <family val="2"/>
    </font>
    <font>
      <sz val="14"/>
      <color rgb="FFFF0000"/>
      <name val="Arial"/>
      <family val="2"/>
    </font>
    <font>
      <b/>
      <sz val="18"/>
      <color theme="1"/>
      <name val="Arial"/>
      <family val="2"/>
    </font>
    <font>
      <sz val="10"/>
      <color rgb="FF000000"/>
      <name val="Arial"/>
      <family val="2"/>
      <scheme val="minor"/>
    </font>
    <font>
      <sz val="8"/>
      <name val="Arial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FF0000"/>
        <bgColor rgb="FFFF0000"/>
      </patternFill>
    </fill>
    <fill>
      <patternFill patternType="solid">
        <fgColor rgb="FFEAF1DD"/>
        <bgColor rgb="FFEAF1DD"/>
      </patternFill>
    </fill>
    <fill>
      <patternFill patternType="solid">
        <fgColor rgb="FFBFBFBF"/>
        <bgColor rgb="FFBFBFBF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</borders>
  <cellStyleXfs count="1">
    <xf numFmtId="0" fontId="0" fillId="0" borderId="0"/>
  </cellStyleXfs>
  <cellXfs count="222">
    <xf numFmtId="0" fontId="0" fillId="0" borderId="0" xfId="0" applyFont="1" applyAlignme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9" fontId="2" fillId="0" borderId="0" xfId="0" applyNumberFormat="1" applyFont="1"/>
    <xf numFmtId="0" fontId="1" fillId="0" borderId="0" xfId="0" applyFont="1"/>
    <xf numFmtId="10" fontId="2" fillId="0" borderId="0" xfId="0" applyNumberFormat="1" applyFont="1"/>
    <xf numFmtId="1" fontId="2" fillId="0" borderId="0" xfId="0" applyNumberFormat="1" applyFont="1"/>
    <xf numFmtId="1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9" fontId="1" fillId="0" borderId="0" xfId="0" applyNumberFormat="1" applyFont="1"/>
    <xf numFmtId="0" fontId="1" fillId="0" borderId="1" xfId="0" applyFont="1" applyBorder="1"/>
    <xf numFmtId="0" fontId="2" fillId="0" borderId="1" xfId="0" applyFont="1" applyBorder="1"/>
    <xf numFmtId="0" fontId="1" fillId="2" borderId="1" xfId="0" applyFont="1" applyFill="1" applyBorder="1"/>
    <xf numFmtId="10" fontId="2" fillId="0" borderId="2" xfId="0" applyNumberFormat="1" applyFont="1" applyBorder="1"/>
    <xf numFmtId="0" fontId="2" fillId="0" borderId="2" xfId="0" applyFont="1" applyBorder="1"/>
    <xf numFmtId="10" fontId="2" fillId="0" borderId="3" xfId="0" applyNumberFormat="1" applyFont="1" applyBorder="1"/>
    <xf numFmtId="9" fontId="1" fillId="0" borderId="4" xfId="0" applyNumberFormat="1" applyFont="1" applyBorder="1" applyAlignment="1">
      <alignment horizontal="center"/>
    </xf>
    <xf numFmtId="0" fontId="2" fillId="2" borderId="1" xfId="0" applyFont="1" applyFill="1" applyBorder="1"/>
    <xf numFmtId="1" fontId="1" fillId="3" borderId="5" xfId="0" applyNumberFormat="1" applyFont="1" applyFill="1" applyBorder="1"/>
    <xf numFmtId="0" fontId="1" fillId="0" borderId="1" xfId="0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164" fontId="2" fillId="0" borderId="0" xfId="0" applyNumberFormat="1" applyFont="1"/>
    <xf numFmtId="0" fontId="1" fillId="0" borderId="1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" fontId="2" fillId="0" borderId="2" xfId="0" applyNumberFormat="1" applyFont="1" applyBorder="1"/>
    <xf numFmtId="49" fontId="2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/>
    </xf>
    <xf numFmtId="0" fontId="2" fillId="0" borderId="0" xfId="0" applyFont="1"/>
    <xf numFmtId="0" fontId="2" fillId="2" borderId="5" xfId="0" applyFont="1" applyFill="1" applyBorder="1"/>
    <xf numFmtId="0" fontId="2" fillId="2" borderId="6" xfId="0" applyFont="1" applyFill="1" applyBorder="1"/>
    <xf numFmtId="49" fontId="1" fillId="4" borderId="5" xfId="0" applyNumberFormat="1" applyFont="1" applyFill="1" applyBorder="1"/>
    <xf numFmtId="0" fontId="2" fillId="4" borderId="5" xfId="0" applyFont="1" applyFill="1" applyBorder="1"/>
    <xf numFmtId="2" fontId="1" fillId="0" borderId="0" xfId="0" applyNumberFormat="1" applyFont="1"/>
    <xf numFmtId="9" fontId="1" fillId="5" borderId="5" xfId="0" applyNumberFormat="1" applyFont="1" applyFill="1" applyBorder="1"/>
    <xf numFmtId="2" fontId="2" fillId="0" borderId="0" xfId="0" applyNumberFormat="1" applyFont="1"/>
    <xf numFmtId="49" fontId="1" fillId="0" borderId="0" xfId="0" applyNumberFormat="1" applyFont="1"/>
    <xf numFmtId="10" fontId="2" fillId="0" borderId="7" xfId="0" applyNumberFormat="1" applyFont="1" applyBorder="1"/>
    <xf numFmtId="0" fontId="2" fillId="0" borderId="0" xfId="0" applyFont="1" applyAlignment="1">
      <alignment horizontal="right"/>
    </xf>
    <xf numFmtId="1" fontId="2" fillId="0" borderId="7" xfId="0" applyNumberFormat="1" applyFont="1" applyBorder="1"/>
    <xf numFmtId="0" fontId="3" fillId="0" borderId="0" xfId="0" applyFont="1"/>
    <xf numFmtId="9" fontId="3" fillId="0" borderId="0" xfId="0" applyNumberFormat="1" applyFont="1"/>
    <xf numFmtId="49" fontId="2" fillId="0" borderId="8" xfId="0" applyNumberFormat="1" applyFont="1" applyBorder="1" applyAlignment="1">
      <alignment horizontal="right"/>
    </xf>
    <xf numFmtId="10" fontId="2" fillId="0" borderId="9" xfId="0" applyNumberFormat="1" applyFont="1" applyBorder="1"/>
    <xf numFmtId="0" fontId="2" fillId="0" borderId="9" xfId="0" applyFont="1" applyBorder="1"/>
    <xf numFmtId="0" fontId="1" fillId="2" borderId="5" xfId="0" applyFont="1" applyFill="1" applyBorder="1"/>
    <xf numFmtId="1" fontId="1" fillId="0" borderId="0" xfId="0" applyNumberFormat="1" applyFont="1"/>
    <xf numFmtId="9" fontId="2" fillId="5" borderId="5" xfId="0" applyNumberFormat="1" applyFont="1" applyFill="1" applyBorder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9" fontId="5" fillId="0" borderId="0" xfId="0" applyNumberFormat="1" applyFont="1"/>
    <xf numFmtId="9" fontId="4" fillId="0" borderId="0" xfId="0" applyNumberFormat="1" applyFont="1"/>
    <xf numFmtId="9" fontId="6" fillId="2" borderId="5" xfId="0" applyNumberFormat="1" applyFont="1" applyFill="1" applyBorder="1"/>
    <xf numFmtId="0" fontId="2" fillId="0" borderId="10" xfId="0" applyFont="1" applyBorder="1"/>
    <xf numFmtId="0" fontId="2" fillId="0" borderId="1" xfId="0" applyFont="1" applyBorder="1" applyAlignment="1">
      <alignment horizontal="right"/>
    </xf>
    <xf numFmtId="49" fontId="2" fillId="0" borderId="10" xfId="0" applyNumberFormat="1" applyFont="1" applyBorder="1" applyAlignment="1">
      <alignment horizontal="right"/>
    </xf>
    <xf numFmtId="165" fontId="2" fillId="0" borderId="0" xfId="0" applyNumberFormat="1" applyFont="1"/>
    <xf numFmtId="9" fontId="2" fillId="0" borderId="0" xfId="0" applyNumberFormat="1" applyFont="1" applyAlignment="1">
      <alignment wrapText="1"/>
    </xf>
    <xf numFmtId="0" fontId="2" fillId="0" borderId="0" xfId="0" applyFont="1" applyAlignment="1">
      <alignment horizontal="left"/>
    </xf>
    <xf numFmtId="0" fontId="7" fillId="6" borderId="5" xfId="0" applyFont="1" applyFill="1" applyBorder="1"/>
    <xf numFmtId="9" fontId="7" fillId="6" borderId="5" xfId="0" applyNumberFormat="1" applyFont="1" applyFill="1" applyBorder="1"/>
    <xf numFmtId="0" fontId="2" fillId="0" borderId="11" xfId="0" applyFont="1" applyBorder="1"/>
    <xf numFmtId="10" fontId="2" fillId="0" borderId="11" xfId="0" applyNumberFormat="1" applyFont="1" applyBorder="1"/>
    <xf numFmtId="1" fontId="2" fillId="0" borderId="11" xfId="0" applyNumberFormat="1" applyFont="1" applyBorder="1"/>
    <xf numFmtId="9" fontId="2" fillId="0" borderId="11" xfId="0" applyNumberFormat="1" applyFont="1" applyBorder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/>
    <xf numFmtId="0" fontId="1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0" fontId="2" fillId="0" borderId="13" xfId="0" applyNumberFormat="1" applyFont="1" applyBorder="1"/>
    <xf numFmtId="1" fontId="1" fillId="7" borderId="14" xfId="0" applyNumberFormat="1" applyFont="1" applyFill="1" applyBorder="1" applyAlignment="1">
      <alignment horizontal="center" vertical="center"/>
    </xf>
    <xf numFmtId="10" fontId="2" fillId="0" borderId="4" xfId="0" applyNumberFormat="1" applyFont="1" applyBorder="1"/>
    <xf numFmtId="0" fontId="2" fillId="0" borderId="15" xfId="0" applyFont="1" applyBorder="1"/>
    <xf numFmtId="10" fontId="2" fillId="0" borderId="1" xfId="0" applyNumberFormat="1" applyFont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/>
    </xf>
    <xf numFmtId="10" fontId="2" fillId="0" borderId="12" xfId="0" applyNumberFormat="1" applyFont="1" applyBorder="1" applyAlignment="1">
      <alignment horizontal="center" vertical="center"/>
    </xf>
    <xf numFmtId="10" fontId="2" fillId="0" borderId="12" xfId="0" applyNumberFormat="1" applyFont="1" applyBorder="1" applyAlignment="1">
      <alignment horizontal="center"/>
    </xf>
    <xf numFmtId="0" fontId="2" fillId="7" borderId="16" xfId="0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/>
    </xf>
    <xf numFmtId="10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/>
    </xf>
    <xf numFmtId="10" fontId="2" fillId="0" borderId="15" xfId="0" applyNumberFormat="1" applyFont="1" applyBorder="1" applyAlignment="1">
      <alignment horizontal="center"/>
    </xf>
    <xf numFmtId="10" fontId="2" fillId="0" borderId="17" xfId="0" applyNumberFormat="1" applyFont="1" applyBorder="1"/>
    <xf numFmtId="10" fontId="2" fillId="0" borderId="11" xfId="0" applyNumberFormat="1" applyFont="1" applyBorder="1" applyAlignment="1">
      <alignment horizontal="center" vertical="center"/>
    </xf>
    <xf numFmtId="10" fontId="2" fillId="0" borderId="11" xfId="0" applyNumberFormat="1" applyFont="1" applyBorder="1" applyAlignment="1">
      <alignment horizontal="center"/>
    </xf>
    <xf numFmtId="10" fontId="2" fillId="0" borderId="18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10" fontId="11" fillId="0" borderId="12" xfId="0" applyNumberFormat="1" applyFont="1" applyBorder="1" applyAlignment="1">
      <alignment horizontal="center"/>
    </xf>
    <xf numFmtId="49" fontId="1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49" fontId="4" fillId="0" borderId="1" xfId="0" applyNumberFormat="1" applyFont="1" applyBorder="1" applyAlignment="1">
      <alignment horizontal="center"/>
    </xf>
    <xf numFmtId="166" fontId="2" fillId="0" borderId="0" xfId="0" applyNumberFormat="1" applyFont="1"/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1" fontId="1" fillId="3" borderId="20" xfId="0" applyNumberFormat="1" applyFont="1" applyFill="1" applyBorder="1"/>
    <xf numFmtId="165" fontId="2" fillId="0" borderId="2" xfId="0" applyNumberFormat="1" applyFont="1" applyBorder="1"/>
    <xf numFmtId="0" fontId="12" fillId="0" borderId="0" xfId="0" applyFont="1" applyAlignment="1">
      <alignment horizontal="center"/>
    </xf>
    <xf numFmtId="9" fontId="6" fillId="0" borderId="0" xfId="0" applyNumberFormat="1" applyFont="1"/>
    <xf numFmtId="10" fontId="2" fillId="0" borderId="19" xfId="0" applyNumberFormat="1" applyFont="1" applyBorder="1"/>
    <xf numFmtId="1" fontId="2" fillId="3" borderId="5" xfId="0" applyNumberFormat="1" applyFont="1" applyFill="1" applyBorder="1"/>
    <xf numFmtId="0" fontId="13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2" fillId="8" borderId="1" xfId="0" applyFont="1" applyFill="1" applyBorder="1" applyAlignment="1">
      <alignment horizontal="center" vertical="center"/>
    </xf>
    <xf numFmtId="0" fontId="20" fillId="0" borderId="0" xfId="0" applyFont="1"/>
    <xf numFmtId="0" fontId="2" fillId="0" borderId="1" xfId="0" applyFont="1" applyBorder="1" applyAlignment="1">
      <alignment vertical="center"/>
    </xf>
    <xf numFmtId="0" fontId="2" fillId="0" borderId="21" xfId="0" applyFont="1" applyBorder="1"/>
    <xf numFmtId="0" fontId="2" fillId="0" borderId="24" xfId="0" applyFont="1" applyBorder="1"/>
    <xf numFmtId="10" fontId="1" fillId="0" borderId="24" xfId="0" applyNumberFormat="1" applyFont="1" applyBorder="1" applyAlignment="1">
      <alignment wrapText="1"/>
    </xf>
    <xf numFmtId="0" fontId="1" fillId="0" borderId="24" xfId="0" applyFont="1" applyBorder="1" applyAlignment="1">
      <alignment wrapText="1"/>
    </xf>
    <xf numFmtId="1" fontId="1" fillId="0" borderId="24" xfId="0" applyNumberFormat="1" applyFont="1" applyBorder="1" applyAlignment="1">
      <alignment wrapText="1"/>
    </xf>
    <xf numFmtId="10" fontId="1" fillId="0" borderId="22" xfId="0" applyNumberFormat="1" applyFont="1" applyBorder="1" applyAlignment="1">
      <alignment wrapText="1"/>
    </xf>
    <xf numFmtId="0" fontId="1" fillId="0" borderId="25" xfId="0" applyFont="1" applyBorder="1"/>
    <xf numFmtId="0" fontId="2" fillId="0" borderId="26" xfId="0" applyFont="1" applyBorder="1"/>
    <xf numFmtId="0" fontId="1" fillId="2" borderId="26" xfId="0" applyFont="1" applyFill="1" applyBorder="1"/>
    <xf numFmtId="10" fontId="2" fillId="0" borderId="26" xfId="0" applyNumberFormat="1" applyFont="1" applyBorder="1"/>
    <xf numFmtId="1" fontId="2" fillId="0" borderId="26" xfId="0" applyNumberFormat="1" applyFont="1" applyBorder="1"/>
    <xf numFmtId="10" fontId="2" fillId="0" borderId="27" xfId="0" applyNumberFormat="1" applyFont="1" applyBorder="1"/>
    <xf numFmtId="49" fontId="2" fillId="0" borderId="25" xfId="0" applyNumberFormat="1" applyFont="1" applyBorder="1" applyAlignment="1">
      <alignment horizontal="right"/>
    </xf>
    <xf numFmtId="0" fontId="2" fillId="2" borderId="26" xfId="0" applyFont="1" applyFill="1" applyBorder="1"/>
    <xf numFmtId="1" fontId="1" fillId="3" borderId="26" xfId="0" applyNumberFormat="1" applyFont="1" applyFill="1" applyBorder="1"/>
    <xf numFmtId="49" fontId="2" fillId="0" borderId="28" xfId="0" applyNumberFormat="1" applyFont="1" applyBorder="1" applyAlignment="1">
      <alignment horizontal="right"/>
    </xf>
    <xf numFmtId="0" fontId="2" fillId="0" borderId="29" xfId="0" applyFont="1" applyBorder="1"/>
    <xf numFmtId="10" fontId="2" fillId="0" borderId="29" xfId="0" applyNumberFormat="1" applyFont="1" applyBorder="1"/>
    <xf numFmtId="1" fontId="1" fillId="3" borderId="6" xfId="0" applyNumberFormat="1" applyFont="1" applyFill="1" applyBorder="1"/>
    <xf numFmtId="9" fontId="2" fillId="0" borderId="29" xfId="0" applyNumberFormat="1" applyFont="1" applyBorder="1"/>
    <xf numFmtId="10" fontId="2" fillId="0" borderId="30" xfId="0" applyNumberFormat="1" applyFont="1" applyBorder="1"/>
    <xf numFmtId="9" fontId="2" fillId="0" borderId="26" xfId="0" applyNumberFormat="1" applyFont="1" applyBorder="1"/>
    <xf numFmtId="49" fontId="2" fillId="0" borderId="31" xfId="0" applyNumberFormat="1" applyFont="1" applyBorder="1" applyAlignment="1">
      <alignment horizontal="right"/>
    </xf>
    <xf numFmtId="0" fontId="2" fillId="0" borderId="31" xfId="0" applyFont="1" applyBorder="1"/>
    <xf numFmtId="49" fontId="21" fillId="0" borderId="0" xfId="0" applyNumberFormat="1" applyFont="1" applyAlignment="1">
      <alignment horizontal="left"/>
    </xf>
    <xf numFmtId="0" fontId="1" fillId="0" borderId="32" xfId="0" applyFont="1" applyBorder="1"/>
    <xf numFmtId="0" fontId="1" fillId="0" borderId="33" xfId="0" applyFont="1" applyBorder="1"/>
    <xf numFmtId="0" fontId="2" fillId="0" borderId="33" xfId="0" applyFont="1" applyBorder="1"/>
    <xf numFmtId="0" fontId="1" fillId="2" borderId="34" xfId="0" applyFont="1" applyFill="1" applyBorder="1"/>
    <xf numFmtId="0" fontId="2" fillId="3" borderId="5" xfId="0" applyFont="1" applyFill="1" applyBorder="1"/>
    <xf numFmtId="9" fontId="1" fillId="0" borderId="0" xfId="0" applyNumberFormat="1" applyFont="1" applyAlignment="1">
      <alignment horizontal="center"/>
    </xf>
    <xf numFmtId="9" fontId="2" fillId="9" borderId="5" xfId="0" applyNumberFormat="1" applyFont="1" applyFill="1" applyBorder="1"/>
    <xf numFmtId="0" fontId="1" fillId="3" borderId="5" xfId="0" applyFont="1" applyFill="1" applyBorder="1"/>
    <xf numFmtId="0" fontId="8" fillId="0" borderId="11" xfId="0" applyFont="1" applyBorder="1" applyAlignment="1"/>
    <xf numFmtId="0" fontId="9" fillId="0" borderId="11" xfId="0" applyFont="1" applyBorder="1" applyAlignment="1"/>
    <xf numFmtId="164" fontId="1" fillId="0" borderId="0" xfId="0" applyNumberFormat="1" applyFont="1"/>
    <xf numFmtId="0" fontId="0" fillId="0" borderId="0" xfId="0" applyFont="1" applyAlignment="1"/>
    <xf numFmtId="0" fontId="12" fillId="0" borderId="0" xfId="0" applyFont="1" applyAlignment="1">
      <alignment horizontal="center"/>
    </xf>
    <xf numFmtId="0" fontId="0" fillId="0" borderId="0" xfId="0" applyFont="1" applyAlignment="1"/>
    <xf numFmtId="0" fontId="12" fillId="0" borderId="0" xfId="0" applyFont="1" applyAlignment="1">
      <alignment horizontal="center"/>
    </xf>
    <xf numFmtId="0" fontId="12" fillId="0" borderId="10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12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9" fillId="0" borderId="1" xfId="0" applyFont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wrapText="1"/>
    </xf>
    <xf numFmtId="0" fontId="9" fillId="0" borderId="9" xfId="0" applyFont="1" applyBorder="1"/>
    <xf numFmtId="0" fontId="9" fillId="0" borderId="19" xfId="0" applyFont="1" applyBorder="1"/>
    <xf numFmtId="1" fontId="1" fillId="0" borderId="8" xfId="0" applyNumberFormat="1" applyFont="1" applyBorder="1" applyAlignment="1">
      <alignment horizontal="center" vertical="center" wrapText="1"/>
    </xf>
    <xf numFmtId="0" fontId="9" fillId="0" borderId="12" xfId="0" applyFont="1" applyBorder="1"/>
    <xf numFmtId="10" fontId="1" fillId="0" borderId="8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/>
    </xf>
    <xf numFmtId="0" fontId="9" fillId="0" borderId="11" xfId="0" applyFont="1" applyBorder="1"/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9" fillId="0" borderId="2" xfId="0" applyFont="1" applyBorder="1"/>
    <xf numFmtId="0" fontId="11" fillId="2" borderId="8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9" fontId="1" fillId="0" borderId="4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0" fontId="11" fillId="0" borderId="19" xfId="0" applyFont="1" applyBorder="1" applyAlignment="1">
      <alignment horizontal="center" wrapText="1"/>
    </xf>
    <xf numFmtId="0" fontId="11" fillId="0" borderId="7" xfId="0" applyFont="1" applyBorder="1" applyAlignment="1">
      <alignment horizontal="center" wrapText="1"/>
    </xf>
    <xf numFmtId="0" fontId="9" fillId="0" borderId="3" xfId="0" applyFont="1" applyBorder="1"/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/>
    </xf>
    <xf numFmtId="0" fontId="1" fillId="0" borderId="16" xfId="0" applyFont="1" applyBorder="1" applyAlignment="1">
      <alignment horizontal="center" vertical="center" wrapText="1"/>
    </xf>
    <xf numFmtId="10" fontId="1" fillId="0" borderId="16" xfId="0" applyNumberFormat="1" applyFont="1" applyBorder="1" applyAlignment="1">
      <alignment horizontal="center" vertical="center" wrapText="1"/>
    </xf>
    <xf numFmtId="1" fontId="1" fillId="0" borderId="16" xfId="0" applyNumberFormat="1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" fillId="0" borderId="22" xfId="0" applyFont="1" applyBorder="1" applyAlignment="1">
      <alignment horizontal="center"/>
    </xf>
    <xf numFmtId="0" fontId="9" fillId="0" borderId="23" xfId="0" applyFont="1" applyBorder="1"/>
    <xf numFmtId="0" fontId="9" fillId="0" borderId="21" xfId="0" applyFont="1" applyBorder="1"/>
    <xf numFmtId="0" fontId="12" fillId="0" borderId="0" xfId="0" applyFont="1" applyAlignment="1">
      <alignment horizontal="center"/>
    </xf>
    <xf numFmtId="0" fontId="1" fillId="0" borderId="32" xfId="0" applyFont="1" applyBorder="1" applyAlignment="1">
      <alignment horizontal="center"/>
    </xf>
    <xf numFmtId="0" fontId="9" fillId="0" borderId="32" xfId="0" applyFont="1" applyBorder="1"/>
    <xf numFmtId="0" fontId="22" fillId="0" borderId="11" xfId="0" applyFont="1" applyBorder="1" applyAlignment="1">
      <alignment horizontal="center"/>
    </xf>
    <xf numFmtId="49" fontId="1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0" fontId="2" fillId="0" borderId="20" xfId="0" applyNumberFormat="1" applyFont="1" applyBorder="1"/>
    <xf numFmtId="0" fontId="2" fillId="0" borderId="20" xfId="0" applyFont="1" applyBorder="1"/>
    <xf numFmtId="10" fontId="2" fillId="0" borderId="5" xfId="0" applyNumberFormat="1" applyFont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BACHILLERATO!$P$7:$P$20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BACHILLERATO!$Q$7:$Q$20</c:f>
              <c:numCache>
                <c:formatCode>0.00%</c:formatCode>
                <c:ptCount val="14"/>
                <c:pt idx="0">
                  <c:v>0.21153846153846154</c:v>
                </c:pt>
                <c:pt idx="1">
                  <c:v>0.50947553988541205</c:v>
                </c:pt>
                <c:pt idx="2">
                  <c:v>0.18032786885245902</c:v>
                </c:pt>
                <c:pt idx="3">
                  <c:v>0.36630265210608426</c:v>
                </c:pt>
                <c:pt idx="4">
                  <c:v>0.13059701492537312</c:v>
                </c:pt>
                <c:pt idx="5">
                  <c:v>0.38609920391916719</c:v>
                </c:pt>
                <c:pt idx="6">
                  <c:v>0.16938110749185667</c:v>
                </c:pt>
                <c:pt idx="7">
                  <c:v>0.37482710926694329</c:v>
                </c:pt>
                <c:pt idx="8">
                  <c:v>0.22222222222222221</c:v>
                </c:pt>
                <c:pt idx="9">
                  <c:v>0.46931297709923664</c:v>
                </c:pt>
                <c:pt idx="10">
                  <c:v>0.16710875331564987</c:v>
                </c:pt>
                <c:pt idx="11" formatCode="0%">
                  <c:v>0.46848958333333335</c:v>
                </c:pt>
                <c:pt idx="12">
                  <c:v>0.20470588235294118</c:v>
                </c:pt>
                <c:pt idx="13">
                  <c:v>0.47453222453222454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B1-4C6A-870A-DC3F7D0ED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1319473"/>
        <c:axId val="785597875"/>
      </c:lineChart>
      <c:catAx>
        <c:axId val="7013194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85597875"/>
        <c:crosses val="autoZero"/>
        <c:auto val="1"/>
        <c:lblAlgn val="ctr"/>
        <c:lblOffset val="100"/>
        <c:noMultiLvlLbl val="1"/>
      </c:catAx>
      <c:valAx>
        <c:axId val="785597875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0131947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2'!$P$36:$P$48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2'!$Q$36:$Q$48</c:f>
              <c:numCache>
                <c:formatCode>0%</c:formatCode>
                <c:ptCount val="13"/>
                <c:pt idx="0">
                  <c:v>0.3125</c:v>
                </c:pt>
                <c:pt idx="1">
                  <c:v>0.55449591280653954</c:v>
                </c:pt>
                <c:pt idx="2">
                  <c:v>0.41935483870967744</c:v>
                </c:pt>
                <c:pt idx="3">
                  <c:v>0.57207718501702609</c:v>
                </c:pt>
                <c:pt idx="4" formatCode="0.00%">
                  <c:v>0.25490196078431371</c:v>
                </c:pt>
                <c:pt idx="5" formatCode="0.00%">
                  <c:v>0.50141911069063383</c:v>
                </c:pt>
                <c:pt idx="6" formatCode="0.00%">
                  <c:v>0.1951219512195122</c:v>
                </c:pt>
                <c:pt idx="7" formatCode="0.00%">
                  <c:v>0.4487300094073377</c:v>
                </c:pt>
                <c:pt idx="8" formatCode="0.00%">
                  <c:v>0.4358974358974359</c:v>
                </c:pt>
                <c:pt idx="9" formatCode="0.00%">
                  <c:v>0.50430622009569381</c:v>
                </c:pt>
                <c:pt idx="10" formatCode="0.00%">
                  <c:v>0.23333333333333334</c:v>
                </c:pt>
                <c:pt idx="11" formatCode="0.00%">
                  <c:v>0.4945240101095198</c:v>
                </c:pt>
                <c:pt idx="12" formatCode="0.00%">
                  <c:v>0.20652173913043478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D85-4D85-82F8-D21BC4E03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907793"/>
        <c:axId val="225870635"/>
      </c:lineChart>
      <c:catAx>
        <c:axId val="213390779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25870635"/>
        <c:crosses val="autoZero"/>
        <c:auto val="1"/>
        <c:lblAlgn val="ctr"/>
        <c:lblOffset val="100"/>
        <c:noMultiLvlLbl val="1"/>
      </c:catAx>
      <c:valAx>
        <c:axId val="225870635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3390779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2'!$P$69:$P$81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2'!$Q$69:$Q$81</c:f>
              <c:numCache>
                <c:formatCode>0.00%</c:formatCode>
                <c:ptCount val="13"/>
                <c:pt idx="0">
                  <c:v>0.20833333333333331</c:v>
                </c:pt>
                <c:pt idx="1">
                  <c:v>0.16893732970027253</c:v>
                </c:pt>
                <c:pt idx="2">
                  <c:v>0.29032258064516131</c:v>
                </c:pt>
                <c:pt idx="3">
                  <c:v>0.15777525539160042</c:v>
                </c:pt>
                <c:pt idx="4">
                  <c:v>0.11764705882352938</c:v>
                </c:pt>
                <c:pt idx="5">
                  <c:v>0.13055818353831594</c:v>
                </c:pt>
                <c:pt idx="6">
                  <c:v>9.7560975609756101E-2</c:v>
                </c:pt>
                <c:pt idx="7">
                  <c:v>9.8777046095954835E-2</c:v>
                </c:pt>
                <c:pt idx="8">
                  <c:v>7.6923076923076927E-2</c:v>
                </c:pt>
                <c:pt idx="9">
                  <c:v>8.8038277511961749E-2</c:v>
                </c:pt>
                <c:pt idx="10">
                  <c:v>8.3333333333333343E-2</c:v>
                </c:pt>
                <c:pt idx="11">
                  <c:v>8.8458298230834009E-2</c:v>
                </c:pt>
                <c:pt idx="12">
                  <c:v>8.6956521739130432E-2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C62-410B-92C4-0BEB781A5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071428"/>
        <c:axId val="1523976491"/>
      </c:lineChart>
      <c:catAx>
        <c:axId val="11920714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23976491"/>
        <c:crosses val="autoZero"/>
        <c:auto val="1"/>
        <c:lblAlgn val="ctr"/>
        <c:lblOffset val="100"/>
        <c:noMultiLvlLbl val="1"/>
      </c:catAx>
      <c:valAx>
        <c:axId val="1523976491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9207142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3'!$P$7:$P$20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'Prepa 3'!$Q$7:$Q$20</c:f>
              <c:numCache>
                <c:formatCode>0.00%</c:formatCode>
                <c:ptCount val="14"/>
                <c:pt idx="0">
                  <c:v>0.20289855072463769</c:v>
                </c:pt>
                <c:pt idx="1">
                  <c:v>0.45917001338688085</c:v>
                </c:pt>
                <c:pt idx="2">
                  <c:v>0.17857142857142858</c:v>
                </c:pt>
                <c:pt idx="3">
                  <c:v>0.33878504672897197</c:v>
                </c:pt>
                <c:pt idx="4">
                  <c:v>0.11842105263157894</c:v>
                </c:pt>
                <c:pt idx="5">
                  <c:v>0.11842105263157894</c:v>
                </c:pt>
                <c:pt idx="6">
                  <c:v>0.19266055045871561</c:v>
                </c:pt>
                <c:pt idx="7">
                  <c:v>0.33119658119658119</c:v>
                </c:pt>
                <c:pt idx="8">
                  <c:v>0.19230769230769232</c:v>
                </c:pt>
                <c:pt idx="9">
                  <c:v>0.42921857304643263</c:v>
                </c:pt>
                <c:pt idx="10">
                  <c:v>0.1271186440677966</c:v>
                </c:pt>
                <c:pt idx="11">
                  <c:v>0.43206256109481916</c:v>
                </c:pt>
                <c:pt idx="12">
                  <c:v>0.2109375</c:v>
                </c:pt>
                <c:pt idx="13">
                  <c:v>0.48521916411824667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EA-4086-AE44-E1F925010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558566"/>
        <c:axId val="2110956621"/>
      </c:lineChart>
      <c:catAx>
        <c:axId val="7535585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10956621"/>
        <c:crosses val="autoZero"/>
        <c:auto val="1"/>
        <c:lblAlgn val="ctr"/>
        <c:lblOffset val="100"/>
        <c:noMultiLvlLbl val="1"/>
      </c:catAx>
      <c:valAx>
        <c:axId val="2110956621"/>
        <c:scaling>
          <c:orientation val="minMax"/>
          <c:max val="0.60000000000000042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5355856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3'!$P$37:$P$50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'Prepa 3'!$Q$37:$Q$50</c:f>
              <c:numCache>
                <c:formatCode>0%</c:formatCode>
                <c:ptCount val="14"/>
                <c:pt idx="0">
                  <c:v>0.30434782608695654</c:v>
                </c:pt>
                <c:pt idx="1">
                  <c:v>0.61713520749665329</c:v>
                </c:pt>
                <c:pt idx="2">
                  <c:v>0.39285714285714285</c:v>
                </c:pt>
                <c:pt idx="3">
                  <c:v>0.52219626168224298</c:v>
                </c:pt>
                <c:pt idx="4" formatCode="0.00%">
                  <c:v>0.26315789473684209</c:v>
                </c:pt>
                <c:pt idx="5" formatCode="0.00%">
                  <c:v>0.48888888888888887</c:v>
                </c:pt>
                <c:pt idx="6" formatCode="0.00%">
                  <c:v>0.3577981651376147</c:v>
                </c:pt>
                <c:pt idx="7" formatCode="0.00%">
                  <c:v>0.42735042735042733</c:v>
                </c:pt>
                <c:pt idx="8" formatCode="0.00%">
                  <c:v>0.27884615384615385</c:v>
                </c:pt>
                <c:pt idx="9" formatCode="0.00%">
                  <c:v>0.51642129105322765</c:v>
                </c:pt>
                <c:pt idx="10" formatCode="0.00%">
                  <c:v>0.33050847457627119</c:v>
                </c:pt>
                <c:pt idx="11" formatCode="0.00%">
                  <c:v>0.55522971652003905</c:v>
                </c:pt>
                <c:pt idx="12" formatCode="0.00%">
                  <c:v>0.3046875</c:v>
                </c:pt>
                <c:pt idx="13" formatCode="0.00%">
                  <c:v>0.59633027522935778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19-4091-85B7-D5360C359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9334734"/>
        <c:axId val="1835979328"/>
      </c:lineChart>
      <c:catAx>
        <c:axId val="107933473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35979328"/>
        <c:crosses val="autoZero"/>
        <c:auto val="1"/>
        <c:lblAlgn val="ctr"/>
        <c:lblOffset val="100"/>
        <c:noMultiLvlLbl val="1"/>
      </c:catAx>
      <c:valAx>
        <c:axId val="1835979328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7933473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3'!$P$71:$P$84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'Prepa 3'!$Q$71:$Q$84</c:f>
              <c:numCache>
                <c:formatCode>0.00%</c:formatCode>
                <c:ptCount val="14"/>
                <c:pt idx="0">
                  <c:v>0.10144927536231885</c:v>
                </c:pt>
                <c:pt idx="1">
                  <c:v>0.15796519410977244</c:v>
                </c:pt>
                <c:pt idx="2">
                  <c:v>0.21428571428571427</c:v>
                </c:pt>
                <c:pt idx="3">
                  <c:v>0.18341121495327101</c:v>
                </c:pt>
                <c:pt idx="4">
                  <c:v>0.14473684210526316</c:v>
                </c:pt>
                <c:pt idx="5">
                  <c:v>0.17192982456140349</c:v>
                </c:pt>
                <c:pt idx="6">
                  <c:v>0.16513761467889909</c:v>
                </c:pt>
                <c:pt idx="7">
                  <c:v>9.6153846153846145E-2</c:v>
                </c:pt>
                <c:pt idx="8">
                  <c:v>8.6538461538461536E-2</c:v>
                </c:pt>
                <c:pt idx="9">
                  <c:v>8.7202718006795021E-2</c:v>
                </c:pt>
                <c:pt idx="10">
                  <c:v>0.20338983050847459</c:v>
                </c:pt>
                <c:pt idx="11">
                  <c:v>0.12316715542521989</c:v>
                </c:pt>
                <c:pt idx="12">
                  <c:v>9.375E-2</c:v>
                </c:pt>
                <c:pt idx="13">
                  <c:v>0.1111111111111111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275-4726-9615-159BDE017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7475888"/>
        <c:axId val="620506815"/>
      </c:lineChart>
      <c:catAx>
        <c:axId val="104747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20506815"/>
        <c:crosses val="autoZero"/>
        <c:auto val="1"/>
        <c:lblAlgn val="ctr"/>
        <c:lblOffset val="100"/>
        <c:noMultiLvlLbl val="1"/>
      </c:catAx>
      <c:valAx>
        <c:axId val="620506815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4747588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4'!$P$7:$P$18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'Prepa 4'!$Q$7:$Q$18</c:f>
              <c:numCache>
                <c:formatCode>0.00%</c:formatCode>
                <c:ptCount val="12"/>
                <c:pt idx="0">
                  <c:v>0.15789473684210525</c:v>
                </c:pt>
                <c:pt idx="1">
                  <c:v>0.39651416122004357</c:v>
                </c:pt>
                <c:pt idx="2">
                  <c:v>0.16279069767441862</c:v>
                </c:pt>
                <c:pt idx="3">
                  <c:v>0.29856115107913667</c:v>
                </c:pt>
                <c:pt idx="4">
                  <c:v>0.12698412698412698</c:v>
                </c:pt>
                <c:pt idx="5" formatCode="0%">
                  <c:v>0.12698412698412698</c:v>
                </c:pt>
                <c:pt idx="6">
                  <c:v>8.4745762711864403E-2</c:v>
                </c:pt>
                <c:pt idx="7">
                  <c:v>0.25310559006211181</c:v>
                </c:pt>
                <c:pt idx="8">
                  <c:v>0.14000000000000001</c:v>
                </c:pt>
                <c:pt idx="9">
                  <c:v>0.39378238341968913</c:v>
                </c:pt>
                <c:pt idx="10">
                  <c:v>6.5217391304347824E-2</c:v>
                </c:pt>
                <c:pt idx="11">
                  <c:v>0.34270414993306558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1B-457E-94E4-F91D359E6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632285"/>
        <c:axId val="1631738907"/>
      </c:lineChart>
      <c:catAx>
        <c:axId val="2476322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31738907"/>
        <c:crosses val="autoZero"/>
        <c:auto val="1"/>
        <c:lblAlgn val="ctr"/>
        <c:lblOffset val="100"/>
        <c:noMultiLvlLbl val="1"/>
      </c:catAx>
      <c:valAx>
        <c:axId val="1631738907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4763228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4'!$P$37:$P$48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'Prepa 4'!$Q$37:$Q$48</c:f>
              <c:numCache>
                <c:formatCode>0%</c:formatCode>
                <c:ptCount val="12"/>
                <c:pt idx="0">
                  <c:v>0.33333333333333331</c:v>
                </c:pt>
                <c:pt idx="1">
                  <c:v>0.56209150326797386</c:v>
                </c:pt>
                <c:pt idx="2">
                  <c:v>0.34883720930232559</c:v>
                </c:pt>
                <c:pt idx="3">
                  <c:v>0.50359712230215825</c:v>
                </c:pt>
                <c:pt idx="4" formatCode="0.00%">
                  <c:v>0.22222222222222221</c:v>
                </c:pt>
                <c:pt idx="5" formatCode="0.00%">
                  <c:v>0.47272727272727272</c:v>
                </c:pt>
                <c:pt idx="6" formatCode="0.00%">
                  <c:v>0.15254237288135594</c:v>
                </c:pt>
                <c:pt idx="7" formatCode="0.00%">
                  <c:v>0.33695652173913043</c:v>
                </c:pt>
                <c:pt idx="8" formatCode="0.00%">
                  <c:v>0.17</c:v>
                </c:pt>
                <c:pt idx="9" formatCode="0.00%">
                  <c:v>0.49050086355785838</c:v>
                </c:pt>
                <c:pt idx="10" formatCode="0.00%">
                  <c:v>0.13043478260869565</c:v>
                </c:pt>
                <c:pt idx="11" formatCode="0.00%">
                  <c:v>0.43908969210174031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0F-4572-8707-6923D4E6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406696"/>
        <c:axId val="318306019"/>
      </c:lineChart>
      <c:catAx>
        <c:axId val="83340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18306019"/>
        <c:crosses val="autoZero"/>
        <c:auto val="1"/>
        <c:lblAlgn val="ctr"/>
        <c:lblOffset val="100"/>
        <c:noMultiLvlLbl val="1"/>
      </c:catAx>
      <c:valAx>
        <c:axId val="318306019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3340669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4'!$P$70:$P$81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'Prepa 4'!$Q$70:$Q$81</c:f>
              <c:numCache>
                <c:formatCode>0.00%</c:formatCode>
                <c:ptCount val="12"/>
                <c:pt idx="0">
                  <c:v>0.17543859649122806</c:v>
                </c:pt>
                <c:pt idx="1">
                  <c:v>0.16557734204793029</c:v>
                </c:pt>
                <c:pt idx="2">
                  <c:v>0.18604651162790697</c:v>
                </c:pt>
                <c:pt idx="3">
                  <c:v>0.20503597122302158</c:v>
                </c:pt>
                <c:pt idx="4">
                  <c:v>9.5238095238095233E-2</c:v>
                </c:pt>
                <c:pt idx="5">
                  <c:v>0.16909090909090907</c:v>
                </c:pt>
                <c:pt idx="6">
                  <c:v>6.7796610169491539E-2</c:v>
                </c:pt>
                <c:pt idx="7">
                  <c:v>8.3850931677018625E-2</c:v>
                </c:pt>
                <c:pt idx="8">
                  <c:v>0.03</c:v>
                </c:pt>
                <c:pt idx="9">
                  <c:v>9.6718480138169249E-2</c:v>
                </c:pt>
                <c:pt idx="10">
                  <c:v>6.5217391304347824E-2</c:v>
                </c:pt>
                <c:pt idx="11">
                  <c:v>9.6385542168674732E-2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69-4490-84FE-FDABD1A0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2319352"/>
        <c:axId val="2097113417"/>
      </c:lineChart>
      <c:catAx>
        <c:axId val="512319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97113417"/>
        <c:crosses val="autoZero"/>
        <c:auto val="1"/>
        <c:lblAlgn val="ctr"/>
        <c:lblOffset val="100"/>
        <c:noMultiLvlLbl val="1"/>
      </c:catAx>
      <c:valAx>
        <c:axId val="2097113417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1231935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+mn-lt"/>
              </a:defRPr>
            </a:pPr>
            <a:r>
              <a:rPr sz="100" b="1" i="0">
                <a:solidFill>
                  <a:srgbClr val="000000"/>
                </a:solidFill>
                <a:latin typeface="+mn-lt"/>
              </a:rPr>
              <a:t>Eficiencia de Egreso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invertIfNegative val="1"/>
          <c:cat>
            <c:numRef>
              <c:f>'Prepa 3'!$S$33:$S$36</c:f>
              <c:numCache>
                <c:formatCode>General</c:formatCode>
                <c:ptCount val="4"/>
              </c:numCache>
            </c:numRef>
          </c:cat>
          <c:val>
            <c:numRef>
              <c:f>'Prepa 3'!$T$33:$T$36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BDA4-42B5-A991-4EC4B0356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931375"/>
        <c:axId val="873586772"/>
      </c:barChart>
      <c:catAx>
        <c:axId val="16169313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73586772"/>
        <c:crosses val="autoZero"/>
        <c:auto val="1"/>
        <c:lblAlgn val="ctr"/>
        <c:lblOffset val="100"/>
        <c:noMultiLvlLbl val="1"/>
      </c:catAx>
      <c:valAx>
        <c:axId val="873586772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161693137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+mn-lt"/>
              </a:defRPr>
            </a:pPr>
            <a:r>
              <a:rPr sz="100" b="1" i="0">
                <a:solidFill>
                  <a:srgbClr val="000000"/>
                </a:solidFill>
                <a:latin typeface="+mn-lt"/>
              </a:rPr>
              <a:t>Rezago Educativo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invertIfNegative val="1"/>
          <c:cat>
            <c:numRef>
              <c:f>'Prepa 2'!$S$58:$S$61</c:f>
              <c:numCache>
                <c:formatCode>General</c:formatCode>
                <c:ptCount val="4"/>
              </c:numCache>
            </c:numRef>
          </c:cat>
          <c:val>
            <c:numRef>
              <c:f>'Prepa 2'!$T$58:$T$61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6BC9-489B-90C0-5229FD7AF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747645"/>
        <c:axId val="1588458105"/>
      </c:barChart>
      <c:catAx>
        <c:axId val="13774764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88458105"/>
        <c:crosses val="autoZero"/>
        <c:auto val="1"/>
        <c:lblAlgn val="ctr"/>
        <c:lblOffset val="100"/>
        <c:noMultiLvlLbl val="1"/>
      </c:catAx>
      <c:valAx>
        <c:axId val="1588458105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13774764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BACHILLERATO!$P$37:$P$50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BACHILLERATO!$Q$37:$Q$50</c:f>
              <c:numCache>
                <c:formatCode>0%</c:formatCode>
                <c:ptCount val="14"/>
                <c:pt idx="0">
                  <c:v>0.36153846153846153</c:v>
                </c:pt>
                <c:pt idx="1">
                  <c:v>0.6967827236668136</c:v>
                </c:pt>
                <c:pt idx="2">
                  <c:v>0.38797814207650272</c:v>
                </c:pt>
                <c:pt idx="3">
                  <c:v>0.54570982839313575</c:v>
                </c:pt>
                <c:pt idx="4" formatCode="0.00%">
                  <c:v>0.26119402985074625</c:v>
                </c:pt>
                <c:pt idx="5" formatCode="0.00%">
                  <c:v>0.54776484996938146</c:v>
                </c:pt>
                <c:pt idx="6" formatCode="0.00%">
                  <c:v>0.29315960912052119</c:v>
                </c:pt>
                <c:pt idx="7" formatCode="0.00%">
                  <c:v>0.46417704011065009</c:v>
                </c:pt>
                <c:pt idx="8" formatCode="0.00%">
                  <c:v>0.27627627627627627</c:v>
                </c:pt>
                <c:pt idx="9" formatCode="0.00%">
                  <c:v>0.55664122137404581</c:v>
                </c:pt>
                <c:pt idx="10" formatCode="0.00%">
                  <c:v>0.26525198938992045</c:v>
                </c:pt>
                <c:pt idx="11" formatCode="0.00%">
                  <c:v>0.57135416666666672</c:v>
                </c:pt>
                <c:pt idx="12" formatCode="0.00%">
                  <c:v>0.30352941176470588</c:v>
                </c:pt>
                <c:pt idx="13" formatCode="0.00%">
                  <c:v>0.58056133056133052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4F-4D65-B33A-705C32299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8405013"/>
        <c:axId val="1173083736"/>
      </c:lineChart>
      <c:catAx>
        <c:axId val="16984050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73083736"/>
        <c:crosses val="autoZero"/>
        <c:auto val="1"/>
        <c:lblAlgn val="ctr"/>
        <c:lblOffset val="100"/>
        <c:noMultiLvlLbl val="1"/>
      </c:catAx>
      <c:valAx>
        <c:axId val="1173083736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9840501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+mn-lt"/>
              </a:defRPr>
            </a:pPr>
            <a:r>
              <a:rPr sz="100" b="1" i="0">
                <a:solidFill>
                  <a:srgbClr val="000000"/>
                </a:solidFill>
                <a:latin typeface="+mn-lt"/>
              </a:rPr>
              <a:t>Eficiencia Terminal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invertIfNegative val="1"/>
          <c:cat>
            <c:numRef>
              <c:f>'Prepa 1'!$S$7:$S$10</c:f>
              <c:numCache>
                <c:formatCode>General</c:formatCode>
                <c:ptCount val="4"/>
              </c:numCache>
            </c:numRef>
          </c:cat>
          <c:val>
            <c:numRef>
              <c:f>'Prepa 1'!$T$7:$T$10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19E1-4256-8E4E-2B191EEC5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9027265"/>
        <c:axId val="2059675353"/>
      </c:barChart>
      <c:catAx>
        <c:axId val="3490272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59675353"/>
        <c:crosses val="autoZero"/>
        <c:auto val="1"/>
        <c:lblAlgn val="ctr"/>
        <c:lblOffset val="100"/>
        <c:noMultiLvlLbl val="1"/>
      </c:catAx>
      <c:valAx>
        <c:axId val="2059675353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34902726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BACHILLERATO!$P$72:$P$85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BACHILLERATO!$Q$72:$Q$85</c:f>
              <c:numCache>
                <c:formatCode>0.00%</c:formatCode>
                <c:ptCount val="14"/>
                <c:pt idx="0">
                  <c:v>0.15</c:v>
                </c:pt>
                <c:pt idx="1">
                  <c:v>0.18730718378140154</c:v>
                </c:pt>
                <c:pt idx="2">
                  <c:v>0.2076502732240437</c:v>
                </c:pt>
                <c:pt idx="3">
                  <c:v>0.1794071762870515</c:v>
                </c:pt>
                <c:pt idx="4">
                  <c:v>0.13059701492537312</c:v>
                </c:pt>
                <c:pt idx="5">
                  <c:v>0.16166564605021427</c:v>
                </c:pt>
                <c:pt idx="6">
                  <c:v>0.12377850162866452</c:v>
                </c:pt>
                <c:pt idx="7">
                  <c:v>8.9349930843706793E-2</c:v>
                </c:pt>
                <c:pt idx="8">
                  <c:v>5.4054054054054057E-2</c:v>
                </c:pt>
                <c:pt idx="9">
                  <c:v>8.7328244274809175E-2</c:v>
                </c:pt>
                <c:pt idx="10">
                  <c:v>9.8143236074270584E-2</c:v>
                </c:pt>
                <c:pt idx="11">
                  <c:v>0.10286458333333337</c:v>
                </c:pt>
                <c:pt idx="12">
                  <c:v>0.10286458333333337</c:v>
                </c:pt>
                <c:pt idx="13">
                  <c:v>0.10602910602910598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4B-43B0-9300-8FA4F5EC9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214826"/>
        <c:axId val="855739733"/>
      </c:lineChart>
      <c:catAx>
        <c:axId val="21312148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55739733"/>
        <c:crosses val="autoZero"/>
        <c:auto val="1"/>
        <c:lblAlgn val="ctr"/>
        <c:lblOffset val="100"/>
        <c:noMultiLvlLbl val="1"/>
      </c:catAx>
      <c:valAx>
        <c:axId val="855739733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3121482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BACHILLERATO!$Y$72:$Y$90</c:f>
              <c:strCache>
                <c:ptCount val="19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7">
                  <c:v>0302</c:v>
                </c:pt>
                <c:pt idx="18">
                  <c:v>401</c:v>
                </c:pt>
              </c:strCache>
            </c:strRef>
          </c:cat>
          <c:val>
            <c:numRef>
              <c:f>BACHILLERATO!$Z$72:$Z$90</c:f>
              <c:numCache>
                <c:formatCode>0%</c:formatCode>
                <c:ptCount val="19"/>
                <c:pt idx="0">
                  <c:v>0.66666666666666663</c:v>
                </c:pt>
                <c:pt idx="1">
                  <c:v>0.75816993464052285</c:v>
                </c:pt>
                <c:pt idx="2">
                  <c:v>0.48837209302325579</c:v>
                </c:pt>
                <c:pt idx="3">
                  <c:v>0.90287769784172667</c:v>
                </c:pt>
                <c:pt idx="4">
                  <c:v>0.84126984126984128</c:v>
                </c:pt>
                <c:pt idx="5">
                  <c:v>0.61272727272727268</c:v>
                </c:pt>
                <c:pt idx="6">
                  <c:v>0.38983050847457629</c:v>
                </c:pt>
                <c:pt idx="7">
                  <c:v>0.79192546583850931</c:v>
                </c:pt>
                <c:pt idx="8">
                  <c:v>0.37</c:v>
                </c:pt>
                <c:pt idx="9">
                  <c:v>0.68566493955094987</c:v>
                </c:pt>
                <c:pt idx="10">
                  <c:v>0.55434782608695654</c:v>
                </c:pt>
                <c:pt idx="11">
                  <c:v>0.64390896921017404</c:v>
                </c:pt>
                <c:pt idx="12">
                  <c:v>0.57009345794392519</c:v>
                </c:pt>
                <c:pt idx="17">
                  <c:v>0.73758865248226946</c:v>
                </c:pt>
                <c:pt idx="18">
                  <c:v>0.59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DA-464D-A6DA-59453E2D4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207857"/>
        <c:axId val="1188821509"/>
      </c:lineChart>
      <c:catAx>
        <c:axId val="5972078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88821509"/>
        <c:crosses val="autoZero"/>
        <c:auto val="1"/>
        <c:lblAlgn val="ctr"/>
        <c:lblOffset val="100"/>
        <c:noMultiLvlLbl val="1"/>
      </c:catAx>
      <c:valAx>
        <c:axId val="118882150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9720785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1'!$P$7:$P$19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1'!$Q$7:$Q$19</c:f>
              <c:numCache>
                <c:formatCode>0.00%</c:formatCode>
                <c:ptCount val="13"/>
                <c:pt idx="0">
                  <c:v>0.31395348837209303</c:v>
                </c:pt>
                <c:pt idx="1">
                  <c:v>0.47736625514403291</c:v>
                </c:pt>
                <c:pt idx="2">
                  <c:v>0.22641509433962265</c:v>
                </c:pt>
                <c:pt idx="3">
                  <c:v>0.38706140350877194</c:v>
                </c:pt>
                <c:pt idx="4">
                  <c:v>0.14102564102564102</c:v>
                </c:pt>
                <c:pt idx="5" formatCode="0%">
                  <c:v>0.14102564102564102</c:v>
                </c:pt>
                <c:pt idx="6">
                  <c:v>0.22448979591836735</c:v>
                </c:pt>
                <c:pt idx="7">
                  <c:v>0.51954732510288071</c:v>
                </c:pt>
                <c:pt idx="8">
                  <c:v>0.27777777777777779</c:v>
                </c:pt>
                <c:pt idx="9">
                  <c:v>0.64322916666666663</c:v>
                </c:pt>
                <c:pt idx="10">
                  <c:v>0.29906542056074764</c:v>
                </c:pt>
                <c:pt idx="11">
                  <c:v>0.66704416761041907</c:v>
                </c:pt>
                <c:pt idx="12">
                  <c:v>0.19387755102040816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BA-45A9-BA42-B4B96ECEF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3151563"/>
        <c:axId val="1162552386"/>
      </c:lineChart>
      <c:catAx>
        <c:axId val="11131515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62552386"/>
        <c:crosses val="autoZero"/>
        <c:auto val="1"/>
        <c:lblAlgn val="ctr"/>
        <c:lblOffset val="100"/>
        <c:noMultiLvlLbl val="1"/>
      </c:catAx>
      <c:valAx>
        <c:axId val="1162552386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1315156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1'!$P$35:$P$47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1'!$Q$36:$Q$47</c:f>
              <c:numCache>
                <c:formatCode>0%</c:formatCode>
                <c:ptCount val="12"/>
                <c:pt idx="0">
                  <c:v>0.62414266117969819</c:v>
                </c:pt>
                <c:pt idx="1">
                  <c:v>0.37735849056603776</c:v>
                </c:pt>
                <c:pt idx="2">
                  <c:v>0.57127192982456143</c:v>
                </c:pt>
                <c:pt idx="3" formatCode="0.00%">
                  <c:v>0.24358974358974358</c:v>
                </c:pt>
                <c:pt idx="4" formatCode="0.00%">
                  <c:v>0.70646766169154229</c:v>
                </c:pt>
                <c:pt idx="5" formatCode="0.00%">
                  <c:v>0.39795918367346939</c:v>
                </c:pt>
                <c:pt idx="6" formatCode="0.00%">
                  <c:v>0.60082304526748975</c:v>
                </c:pt>
                <c:pt idx="7" formatCode="0.00%">
                  <c:v>0.31111111111111112</c:v>
                </c:pt>
                <c:pt idx="8" formatCode="0.00%">
                  <c:v>0.72135416666666663</c:v>
                </c:pt>
                <c:pt idx="9" formatCode="0.00%">
                  <c:v>0.34579439252336447</c:v>
                </c:pt>
                <c:pt idx="10" formatCode="0.00%">
                  <c:v>0.75990939977349947</c:v>
                </c:pt>
                <c:pt idx="11" formatCode="0.00%">
                  <c:v>0.29591836734693877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91-4B3C-9CC4-7938FDDB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244428"/>
        <c:axId val="965317329"/>
      </c:lineChart>
      <c:catAx>
        <c:axId val="12942444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65317329"/>
        <c:crosses val="autoZero"/>
        <c:auto val="1"/>
        <c:lblAlgn val="ctr"/>
        <c:lblOffset val="100"/>
        <c:noMultiLvlLbl val="1"/>
      </c:catAx>
      <c:valAx>
        <c:axId val="965317329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9424442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1'!$P$67:$P$79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1'!$Q$67:$Q$79</c:f>
              <c:numCache>
                <c:formatCode>0.00%</c:formatCode>
                <c:ptCount val="13"/>
                <c:pt idx="0">
                  <c:v>0.1395348837209302</c:v>
                </c:pt>
                <c:pt idx="1">
                  <c:v>0.14677640603566527</c:v>
                </c:pt>
                <c:pt idx="2">
                  <c:v>0.15094339622641512</c:v>
                </c:pt>
                <c:pt idx="3">
                  <c:v>0.18421052631578949</c:v>
                </c:pt>
                <c:pt idx="4">
                  <c:v>0.10256410256410256</c:v>
                </c:pt>
                <c:pt idx="5">
                  <c:v>0.17039800995024879</c:v>
                </c:pt>
                <c:pt idx="6">
                  <c:v>0.17346938775510204</c:v>
                </c:pt>
                <c:pt idx="7">
                  <c:v>8.1275720164609044E-2</c:v>
                </c:pt>
                <c:pt idx="8">
                  <c:v>3.3333333333333326E-2</c:v>
                </c:pt>
                <c:pt idx="9">
                  <c:v>7.8125E-2</c:v>
                </c:pt>
                <c:pt idx="10">
                  <c:v>4.6728971962616828E-2</c:v>
                </c:pt>
                <c:pt idx="11">
                  <c:v>9.2865232163080402E-2</c:v>
                </c:pt>
                <c:pt idx="12">
                  <c:v>0.10204081632653061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E19-47D2-B4A8-D362AB8C2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195768"/>
        <c:axId val="1382020131"/>
      </c:lineChart>
      <c:catAx>
        <c:axId val="1157195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82020131"/>
        <c:crosses val="autoZero"/>
        <c:auto val="1"/>
        <c:lblAlgn val="ctr"/>
        <c:lblOffset val="100"/>
        <c:noMultiLvlLbl val="1"/>
      </c:catAx>
      <c:valAx>
        <c:axId val="1382020131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5719576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666699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1'!$Q$408:$Q$416</c:f>
              <c:strCache>
                <c:ptCount val="9"/>
                <c:pt idx="0">
                  <c:v>0602</c:v>
                </c:pt>
                <c:pt idx="1">
                  <c:v>0701</c:v>
                </c:pt>
                <c:pt idx="2">
                  <c:v>0702</c:v>
                </c:pt>
                <c:pt idx="3">
                  <c:v>0801</c:v>
                </c:pt>
                <c:pt idx="4">
                  <c:v>0802</c:v>
                </c:pt>
                <c:pt idx="5">
                  <c:v>0901</c:v>
                </c:pt>
                <c:pt idx="8">
                  <c:v>0902</c:v>
                </c:pt>
              </c:strCache>
            </c:strRef>
          </c:cat>
          <c:val>
            <c:numRef>
              <c:f>'Prepa 1'!$R$408:$R$416</c:f>
              <c:numCache>
                <c:formatCode>0%</c:formatCode>
                <c:ptCount val="9"/>
                <c:pt idx="0">
                  <c:v>0.46682188591385332</c:v>
                </c:pt>
                <c:pt idx="1">
                  <c:v>0.21794871794871795</c:v>
                </c:pt>
                <c:pt idx="2">
                  <c:v>0.63744427934621095</c:v>
                </c:pt>
                <c:pt idx="3">
                  <c:v>0.17045454545454544</c:v>
                </c:pt>
                <c:pt idx="4">
                  <c:v>0.69678407350689131</c:v>
                </c:pt>
                <c:pt idx="5">
                  <c:v>0.23770491803278687</c:v>
                </c:pt>
                <c:pt idx="8">
                  <c:v>0.67741935483870963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DD-44EB-8570-06DFF8A3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4561657"/>
        <c:axId val="1718298870"/>
      </c:lineChart>
      <c:catAx>
        <c:axId val="8445616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8298870"/>
        <c:crosses val="autoZero"/>
        <c:auto val="1"/>
        <c:lblAlgn val="ctr"/>
        <c:lblOffset val="100"/>
        <c:noMultiLvlLbl val="1"/>
      </c:catAx>
      <c:valAx>
        <c:axId val="171829887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44561657"/>
        <c:crosses val="autoZero"/>
        <c:crossBetween val="between"/>
      </c:valAx>
    </c:plotArea>
    <c:plotVisOnly val="1"/>
    <c:dispBlanksAs val="zero"/>
    <c:showDLblsOverMax val="1"/>
  </c:chart>
  <c:spPr>
    <a:solidFill>
      <a:srgbClr val="A0E0E0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2'!$P$7:$P$19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2'!$Q$7:$Q$19</c:f>
              <c:numCache>
                <c:formatCode>0.00%</c:formatCode>
                <c:ptCount val="13"/>
                <c:pt idx="0">
                  <c:v>0.10416666666666667</c:v>
                </c:pt>
                <c:pt idx="1">
                  <c:v>0.38555858310626701</c:v>
                </c:pt>
                <c:pt idx="2">
                  <c:v>0.12903225806451613</c:v>
                </c:pt>
                <c:pt idx="3">
                  <c:v>0.41430192962542567</c:v>
                </c:pt>
                <c:pt idx="4">
                  <c:v>0.13725490196078433</c:v>
                </c:pt>
                <c:pt idx="5">
                  <c:v>0.13725490196078433</c:v>
                </c:pt>
                <c:pt idx="6">
                  <c:v>9.7560975609756101E-2</c:v>
                </c:pt>
                <c:pt idx="7">
                  <c:v>0.34995296331138287</c:v>
                </c:pt>
                <c:pt idx="8">
                  <c:v>0.35897435897435898</c:v>
                </c:pt>
                <c:pt idx="9">
                  <c:v>0.41626794258373206</c:v>
                </c:pt>
                <c:pt idx="10">
                  <c:v>0.15</c:v>
                </c:pt>
                <c:pt idx="11">
                  <c:v>0.40606571187868579</c:v>
                </c:pt>
                <c:pt idx="12">
                  <c:v>0.11956521739130435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6B-47BA-BD6F-6A27F225F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876309"/>
        <c:axId val="1838236257"/>
      </c:lineChart>
      <c:catAx>
        <c:axId val="21458763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38236257"/>
        <c:crosses val="autoZero"/>
        <c:auto val="1"/>
        <c:lblAlgn val="ctr"/>
        <c:lblOffset val="100"/>
        <c:noMultiLvlLbl val="1"/>
      </c:catAx>
      <c:valAx>
        <c:axId val="1838236257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458763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28575</xdr:colOff>
      <xdr:row>13</xdr:row>
      <xdr:rowOff>57150</xdr:rowOff>
    </xdr:from>
    <xdr:ext cx="4667250" cy="3352800"/>
    <xdr:graphicFrame macro="">
      <xdr:nvGraphicFramePr>
        <xdr:cNvPr id="1907229774" name="Chart 1" descr="Chart 0">
          <a:extLst>
            <a:ext uri="{FF2B5EF4-FFF2-40B4-BE49-F238E27FC236}">
              <a16:creationId xmlns:a16="http://schemas.microsoft.com/office/drawing/2014/main" id="{00000000-0008-0000-0000-00004E04AE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381000</xdr:colOff>
      <xdr:row>51</xdr:row>
      <xdr:rowOff>114300</xdr:rowOff>
    </xdr:from>
    <xdr:ext cx="4667250" cy="3667125"/>
    <xdr:graphicFrame macro="">
      <xdr:nvGraphicFramePr>
        <xdr:cNvPr id="1344786301" name="Chart 2" descr="Chart 1">
          <a:extLst>
            <a:ext uri="{FF2B5EF4-FFF2-40B4-BE49-F238E27FC236}">
              <a16:creationId xmlns:a16="http://schemas.microsoft.com/office/drawing/2014/main" id="{00000000-0008-0000-0000-00007DCF2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295275</xdr:colOff>
      <xdr:row>88</xdr:row>
      <xdr:rowOff>0</xdr:rowOff>
    </xdr:from>
    <xdr:ext cx="4667250" cy="3829050"/>
    <xdr:graphicFrame macro="">
      <xdr:nvGraphicFramePr>
        <xdr:cNvPr id="798975309" name="Chart 3" descr="Chart 2">
          <a:extLst>
            <a:ext uri="{FF2B5EF4-FFF2-40B4-BE49-F238E27FC236}">
              <a16:creationId xmlns:a16="http://schemas.microsoft.com/office/drawing/2014/main" id="{00000000-0008-0000-0000-00004D659F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27</xdr:col>
      <xdr:colOff>342900</xdr:colOff>
      <xdr:row>75</xdr:row>
      <xdr:rowOff>152400</xdr:rowOff>
    </xdr:from>
    <xdr:ext cx="6010275" cy="3505200"/>
    <xdr:graphicFrame macro="">
      <xdr:nvGraphicFramePr>
        <xdr:cNvPr id="1129102148" name="Chart 4" descr="Chart 3">
          <a:extLst>
            <a:ext uri="{FF2B5EF4-FFF2-40B4-BE49-F238E27FC236}">
              <a16:creationId xmlns:a16="http://schemas.microsoft.com/office/drawing/2014/main" id="{00000000-0008-0000-0000-000044BB4C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485775</xdr:colOff>
      <xdr:row>18</xdr:row>
      <xdr:rowOff>19050</xdr:rowOff>
    </xdr:from>
    <xdr:ext cx="4667250" cy="3019425"/>
    <xdr:graphicFrame macro="">
      <xdr:nvGraphicFramePr>
        <xdr:cNvPr id="788076448" name="Chart 5" descr="Chart 0">
          <a:extLst>
            <a:ext uri="{FF2B5EF4-FFF2-40B4-BE49-F238E27FC236}">
              <a16:creationId xmlns:a16="http://schemas.microsoft.com/office/drawing/2014/main" id="{00000000-0008-0000-0100-0000A017F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17</xdr:col>
      <xdr:colOff>19050</xdr:colOff>
      <xdr:row>44</xdr:row>
      <xdr:rowOff>123825</xdr:rowOff>
    </xdr:from>
    <xdr:ext cx="4667250" cy="3352800"/>
    <xdr:graphicFrame macro="">
      <xdr:nvGraphicFramePr>
        <xdr:cNvPr id="1753014772" name="Chart 6" descr="Chart 1">
          <a:extLst>
            <a:ext uri="{FF2B5EF4-FFF2-40B4-BE49-F238E27FC236}">
              <a16:creationId xmlns:a16="http://schemas.microsoft.com/office/drawing/2014/main" id="{00000000-0008-0000-0100-0000F4E17C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447675</xdr:colOff>
      <xdr:row>82</xdr:row>
      <xdr:rowOff>104775</xdr:rowOff>
    </xdr:from>
    <xdr:ext cx="4667250" cy="3676650"/>
    <xdr:graphicFrame macro="">
      <xdr:nvGraphicFramePr>
        <xdr:cNvPr id="998500691" name="Chart 7" descr="Chart 2">
          <a:extLst>
            <a:ext uri="{FF2B5EF4-FFF2-40B4-BE49-F238E27FC236}">
              <a16:creationId xmlns:a16="http://schemas.microsoft.com/office/drawing/2014/main" id="{00000000-0008-0000-0100-000053E983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17</xdr:col>
      <xdr:colOff>619125</xdr:colOff>
      <xdr:row>417</xdr:row>
      <xdr:rowOff>85725</xdr:rowOff>
    </xdr:from>
    <xdr:ext cx="4572000" cy="3076575"/>
    <xdr:graphicFrame macro="">
      <xdr:nvGraphicFramePr>
        <xdr:cNvPr id="1989615654" name="Chart 8" descr="Chart 3">
          <a:extLst>
            <a:ext uri="{FF2B5EF4-FFF2-40B4-BE49-F238E27FC236}">
              <a16:creationId xmlns:a16="http://schemas.microsoft.com/office/drawing/2014/main" id="{00000000-0008-0000-0100-0000262097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114300</xdr:colOff>
      <xdr:row>16</xdr:row>
      <xdr:rowOff>123825</xdr:rowOff>
    </xdr:from>
    <xdr:ext cx="4667250" cy="3181350"/>
    <xdr:graphicFrame macro="">
      <xdr:nvGraphicFramePr>
        <xdr:cNvPr id="1699882838" name="Chart 9" descr="Chart 0">
          <a:extLst>
            <a:ext uri="{FF2B5EF4-FFF2-40B4-BE49-F238E27FC236}">
              <a16:creationId xmlns:a16="http://schemas.microsoft.com/office/drawing/2014/main" id="{00000000-0008-0000-0200-000056275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16</xdr:col>
      <xdr:colOff>209550</xdr:colOff>
      <xdr:row>47</xdr:row>
      <xdr:rowOff>95250</xdr:rowOff>
    </xdr:from>
    <xdr:ext cx="4667250" cy="3343275"/>
    <xdr:graphicFrame macro="">
      <xdr:nvGraphicFramePr>
        <xdr:cNvPr id="1818723656" name="Chart 10" descr="Chart 1">
          <a:extLst>
            <a:ext uri="{FF2B5EF4-FFF2-40B4-BE49-F238E27FC236}">
              <a16:creationId xmlns:a16="http://schemas.microsoft.com/office/drawing/2014/main" id="{00000000-0008-0000-0200-0000488567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533400</xdr:colOff>
      <xdr:row>85</xdr:row>
      <xdr:rowOff>0</xdr:rowOff>
    </xdr:from>
    <xdr:ext cx="4667250" cy="4152900"/>
    <xdr:graphicFrame macro="">
      <xdr:nvGraphicFramePr>
        <xdr:cNvPr id="576572904" name="Chart 11" descr="Chart 2">
          <a:extLst>
            <a:ext uri="{FF2B5EF4-FFF2-40B4-BE49-F238E27FC236}">
              <a16:creationId xmlns:a16="http://schemas.microsoft.com/office/drawing/2014/main" id="{00000000-0008-0000-0200-0000E8CD5D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495300</xdr:colOff>
      <xdr:row>10</xdr:row>
      <xdr:rowOff>133350</xdr:rowOff>
    </xdr:from>
    <xdr:ext cx="3705225" cy="3076575"/>
    <xdr:graphicFrame macro="">
      <xdr:nvGraphicFramePr>
        <xdr:cNvPr id="690046942" name="Chart 12" descr="Chart 0">
          <a:extLst>
            <a:ext uri="{FF2B5EF4-FFF2-40B4-BE49-F238E27FC236}">
              <a16:creationId xmlns:a16="http://schemas.microsoft.com/office/drawing/2014/main" id="{00000000-0008-0000-0300-0000DE4721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161925</xdr:colOff>
      <xdr:row>50</xdr:row>
      <xdr:rowOff>114300</xdr:rowOff>
    </xdr:from>
    <xdr:ext cx="4667250" cy="3343275"/>
    <xdr:graphicFrame macro="">
      <xdr:nvGraphicFramePr>
        <xdr:cNvPr id="183183839" name="Chart 13" descr="Chart 1">
          <a:extLst>
            <a:ext uri="{FF2B5EF4-FFF2-40B4-BE49-F238E27FC236}">
              <a16:creationId xmlns:a16="http://schemas.microsoft.com/office/drawing/2014/main" id="{00000000-0008-0000-0300-0000DF29EB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352425</xdr:colOff>
      <xdr:row>84</xdr:row>
      <xdr:rowOff>0</xdr:rowOff>
    </xdr:from>
    <xdr:ext cx="4667250" cy="3990975"/>
    <xdr:graphicFrame macro="">
      <xdr:nvGraphicFramePr>
        <xdr:cNvPr id="2011220919" name="Chart 14" descr="Chart 2">
          <a:extLst>
            <a:ext uri="{FF2B5EF4-FFF2-40B4-BE49-F238E27FC236}">
              <a16:creationId xmlns:a16="http://schemas.microsoft.com/office/drawing/2014/main" id="{00000000-0008-0000-0300-0000B7CBE0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400050</xdr:colOff>
      <xdr:row>7</xdr:row>
      <xdr:rowOff>9525</xdr:rowOff>
    </xdr:from>
    <xdr:ext cx="4667250" cy="3343275"/>
    <xdr:graphicFrame macro="">
      <xdr:nvGraphicFramePr>
        <xdr:cNvPr id="1087433949" name="Chart 15" descr="Chart 0">
          <a:extLst>
            <a:ext uri="{FF2B5EF4-FFF2-40B4-BE49-F238E27FC236}">
              <a16:creationId xmlns:a16="http://schemas.microsoft.com/office/drawing/2014/main" id="{00000000-0008-0000-0400-0000DDECD0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600075</xdr:colOff>
      <xdr:row>49</xdr:row>
      <xdr:rowOff>114300</xdr:rowOff>
    </xdr:from>
    <xdr:ext cx="4667250" cy="3343275"/>
    <xdr:graphicFrame macro="">
      <xdr:nvGraphicFramePr>
        <xdr:cNvPr id="903055443" name="Chart 16" descr="Chart 1">
          <a:extLst>
            <a:ext uri="{FF2B5EF4-FFF2-40B4-BE49-F238E27FC236}">
              <a16:creationId xmlns:a16="http://schemas.microsoft.com/office/drawing/2014/main" id="{00000000-0008-0000-0400-00005388D3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114300</xdr:colOff>
      <xdr:row>83</xdr:row>
      <xdr:rowOff>38100</xdr:rowOff>
    </xdr:from>
    <xdr:ext cx="4667250" cy="3990975"/>
    <xdr:graphicFrame macro="">
      <xdr:nvGraphicFramePr>
        <xdr:cNvPr id="731175600" name="Chart 17" descr="Chart 2">
          <a:extLst>
            <a:ext uri="{FF2B5EF4-FFF2-40B4-BE49-F238E27FC236}">
              <a16:creationId xmlns:a16="http://schemas.microsoft.com/office/drawing/2014/main" id="{00000000-0008-0000-0400-0000B0DA94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0" cy="0"/>
    <xdr:graphicFrame macro="">
      <xdr:nvGraphicFramePr>
        <xdr:cNvPr id="1742490627" name="Chart 18" descr="Chart 0">
          <a:extLst>
            <a:ext uri="{FF2B5EF4-FFF2-40B4-BE49-F238E27FC236}">
              <a16:creationId xmlns:a16="http://schemas.microsoft.com/office/drawing/2014/main" id="{00000000-0008-0000-0A00-0000034CDC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0</xdr:colOff>
      <xdr:row>0</xdr:row>
      <xdr:rowOff>0</xdr:rowOff>
    </xdr:from>
    <xdr:ext cx="0" cy="3971925"/>
    <xdr:graphicFrame macro="">
      <xdr:nvGraphicFramePr>
        <xdr:cNvPr id="1903896495" name="Chart 19" descr="Chart 1">
          <a:extLst>
            <a:ext uri="{FF2B5EF4-FFF2-40B4-BE49-F238E27FC236}">
              <a16:creationId xmlns:a16="http://schemas.microsoft.com/office/drawing/2014/main" id="{00000000-0008-0000-0A00-0000AF277B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12</xdr:col>
      <xdr:colOff>0</xdr:colOff>
      <xdr:row>0</xdr:row>
      <xdr:rowOff>0</xdr:rowOff>
    </xdr:from>
    <xdr:ext cx="0" cy="0"/>
    <xdr:graphicFrame macro="">
      <xdr:nvGraphicFramePr>
        <xdr:cNvPr id="1109519492" name="Chart 20" descr="Chart 2">
          <a:extLst>
            <a:ext uri="{FF2B5EF4-FFF2-40B4-BE49-F238E27FC236}">
              <a16:creationId xmlns:a16="http://schemas.microsoft.com/office/drawing/2014/main" id="{00000000-0008-0000-0A00-000084EC21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806"/>
  <sheetViews>
    <sheetView topLeftCell="A740" workbookViewId="0">
      <selection activeCell="H774" sqref="H774"/>
    </sheetView>
  </sheetViews>
  <sheetFormatPr baseColWidth="10" defaultColWidth="12.5703125" defaultRowHeight="15" customHeight="1"/>
  <cols>
    <col min="1" max="1" width="10" customWidth="1"/>
    <col min="2" max="2" width="6.7109375" customWidth="1"/>
    <col min="3" max="3" width="8.140625" customWidth="1"/>
    <col min="4" max="7" width="6.7109375" customWidth="1"/>
    <col min="8" max="8" width="10" customWidth="1"/>
    <col min="9" max="9" width="11" customWidth="1"/>
    <col min="10" max="10" width="11.42578125" customWidth="1"/>
    <col min="11" max="11" width="11.7109375" customWidth="1"/>
    <col min="12" max="12" width="11.42578125" customWidth="1"/>
    <col min="13" max="13" width="13.140625" customWidth="1"/>
    <col min="14" max="15" width="11.42578125" customWidth="1"/>
    <col min="16" max="34" width="10" customWidth="1"/>
    <col min="35" max="36" width="11.42578125" customWidth="1"/>
    <col min="37" max="52" width="10" customWidth="1"/>
  </cols>
  <sheetData>
    <row r="1" spans="1:39" ht="12.75" customHeight="1">
      <c r="A1" s="185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2"/>
      <c r="N1" s="2"/>
      <c r="O1" s="1"/>
      <c r="AI1" s="3"/>
      <c r="AJ1" s="3"/>
    </row>
    <row r="2" spans="1:39" ht="12.75" customHeight="1">
      <c r="A2" s="4" t="s">
        <v>0</v>
      </c>
      <c r="I2" s="5"/>
      <c r="J2" s="5"/>
      <c r="L2" s="5"/>
      <c r="M2" s="6"/>
      <c r="N2" s="6"/>
      <c r="O2" s="5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</row>
    <row r="3" spans="1:39" ht="25.5" customHeight="1">
      <c r="B3" s="185" t="s">
        <v>1</v>
      </c>
      <c r="C3" s="186"/>
      <c r="D3" s="186"/>
      <c r="E3" s="186"/>
      <c r="F3" s="186"/>
      <c r="G3" s="186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X3" s="11" t="s">
        <v>5</v>
      </c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3"/>
      <c r="AJ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4" t="s">
        <v>10</v>
      </c>
      <c r="I4" s="15"/>
      <c r="J4" s="15"/>
      <c r="K4" s="16"/>
      <c r="L4" s="17"/>
      <c r="M4" s="6"/>
      <c r="N4" s="6"/>
      <c r="O4" s="5"/>
      <c r="X4" s="187" t="s">
        <v>11</v>
      </c>
      <c r="Y4" s="186"/>
      <c r="Z4" s="186"/>
      <c r="AA4" s="186"/>
      <c r="AB4" s="186"/>
      <c r="AC4" s="186"/>
      <c r="AD4" s="186"/>
      <c r="AE4" s="186"/>
      <c r="AF4" s="186"/>
      <c r="AG4" s="186"/>
      <c r="AH4" s="11"/>
      <c r="AI4" s="3"/>
      <c r="AJ4" s="3"/>
    </row>
    <row r="5" spans="1:39" ht="12.75" customHeight="1">
      <c r="A5" s="13">
        <v>9701</v>
      </c>
      <c r="B5" s="13">
        <f>'Prepa 4'!B5+'Prepa 3'!B5+'Prepa 2'!B5+'Prepa 1'!B5</f>
        <v>260</v>
      </c>
      <c r="C5" s="13"/>
      <c r="D5" s="13"/>
      <c r="E5" s="13"/>
      <c r="F5" s="13"/>
      <c r="G5" s="13"/>
      <c r="H5" s="19"/>
      <c r="I5" s="15"/>
      <c r="J5" s="15"/>
      <c r="K5" s="16"/>
      <c r="L5" s="17"/>
      <c r="M5" s="20">
        <f>B5</f>
        <v>260</v>
      </c>
      <c r="N5" s="6"/>
      <c r="O5" s="5"/>
      <c r="Q5" s="5"/>
      <c r="R5" s="5"/>
      <c r="S5" s="5"/>
      <c r="T5" s="5"/>
      <c r="W5" s="21" t="s">
        <v>12</v>
      </c>
      <c r="X5" s="1">
        <v>9701</v>
      </c>
      <c r="Y5" s="2">
        <v>9702</v>
      </c>
      <c r="Z5" s="2">
        <v>9801</v>
      </c>
      <c r="AA5" s="2">
        <v>9802</v>
      </c>
      <c r="AB5" s="2">
        <v>9901</v>
      </c>
      <c r="AC5" s="2">
        <v>9902</v>
      </c>
      <c r="AD5" s="22" t="s">
        <v>13</v>
      </c>
      <c r="AE5" s="22" t="s">
        <v>14</v>
      </c>
      <c r="AF5" s="22" t="s">
        <v>15</v>
      </c>
      <c r="AG5" s="22" t="s">
        <v>16</v>
      </c>
      <c r="AH5" s="22" t="s">
        <v>17</v>
      </c>
      <c r="AI5" s="22" t="s">
        <v>18</v>
      </c>
      <c r="AJ5" s="22" t="s">
        <v>19</v>
      </c>
      <c r="AK5" s="22" t="s">
        <v>20</v>
      </c>
      <c r="AL5" s="22" t="s">
        <v>21</v>
      </c>
      <c r="AM5" s="22" t="s">
        <v>22</v>
      </c>
    </row>
    <row r="6" spans="1:39" ht="12.75" customHeight="1">
      <c r="A6" s="13">
        <v>9702</v>
      </c>
      <c r="B6" s="13"/>
      <c r="C6" s="13">
        <f>'Prepa 4'!C6+'Prepa 3'!C6+'Prepa 2'!C6+'Prepa 1'!C6</f>
        <v>206</v>
      </c>
      <c r="D6" s="13"/>
      <c r="E6" s="13"/>
      <c r="F6" s="13"/>
      <c r="G6" s="13"/>
      <c r="H6" s="19"/>
      <c r="I6" s="15"/>
      <c r="J6" s="15"/>
      <c r="K6" s="16"/>
      <c r="L6" s="17">
        <f>C6/B5</f>
        <v>0.79230769230769227</v>
      </c>
      <c r="M6" s="20">
        <v>213</v>
      </c>
      <c r="N6" s="23">
        <f t="shared" ref="N6:N17" si="0">M6/M5</f>
        <v>0.81923076923076921</v>
      </c>
      <c r="O6" s="5">
        <f t="shared" ref="O6:O17" si="1">100%-N6</f>
        <v>0.18076923076923079</v>
      </c>
      <c r="P6" s="4" t="s">
        <v>2</v>
      </c>
      <c r="W6" s="24" t="s">
        <v>23</v>
      </c>
      <c r="X6" s="23">
        <f>C6/B5</f>
        <v>0.79230769230769227</v>
      </c>
      <c r="Y6" s="23">
        <f>C29/B28</f>
        <v>0.93036579991185542</v>
      </c>
      <c r="Z6" s="23">
        <f>C51/B50</f>
        <v>0.66120218579234968</v>
      </c>
      <c r="AA6" s="23">
        <f>C73/B72</f>
        <v>0.83088923556942273</v>
      </c>
      <c r="AB6" s="23">
        <f>C97/B96</f>
        <v>0.57462686567164178</v>
      </c>
      <c r="AC6" s="25">
        <f>C115/B114</f>
        <v>0.7446417636252296</v>
      </c>
      <c r="AD6" s="25">
        <f>C137/B136</f>
        <v>0.60586319218241047</v>
      </c>
      <c r="AE6" s="25">
        <f>C159/B158</f>
        <v>0.81881051175656983</v>
      </c>
      <c r="AF6" s="25">
        <f t="shared" ref="AF6:AF10" si="2">L181</f>
        <v>0.64264264264264259</v>
      </c>
      <c r="AG6" s="25">
        <f>C201/B200</f>
        <v>0.80580152671755723</v>
      </c>
      <c r="AH6" s="3">
        <f t="shared" ref="AH6:AH10" si="3">L222</f>
        <v>0.73209549071618041</v>
      </c>
      <c r="AI6" s="3">
        <f t="shared" ref="AI6:AI10" si="4">L241</f>
        <v>0.75989583333333333</v>
      </c>
      <c r="AJ6" s="3">
        <f t="shared" ref="AJ6:AJ10" si="5">L258</f>
        <v>0.68235294117647061</v>
      </c>
      <c r="AK6" s="5">
        <f t="shared" ref="AK6:AK8" si="6">L288</f>
        <v>0.63868613138686137</v>
      </c>
      <c r="AL6" s="5">
        <f t="shared" ref="AL6:AL7" si="7">L288</f>
        <v>0.63868613138686137</v>
      </c>
      <c r="AM6" s="5">
        <f>L302</f>
        <v>0.80294047901351673</v>
      </c>
    </row>
    <row r="7" spans="1:39" ht="12.75" customHeight="1">
      <c r="A7" s="13">
        <v>9801</v>
      </c>
      <c r="B7" s="13"/>
      <c r="C7" s="13"/>
      <c r="D7" s="13">
        <f>'Prepa 4'!D7+'Prepa 3'!D7+'Prepa 2'!D7+'Prepa 1'!D7</f>
        <v>165</v>
      </c>
      <c r="E7" s="13"/>
      <c r="F7" s="13"/>
      <c r="G7" s="13"/>
      <c r="H7" s="19"/>
      <c r="I7" s="15"/>
      <c r="J7" s="15"/>
      <c r="K7" s="16"/>
      <c r="L7" s="17">
        <f>D7/C6</f>
        <v>0.80097087378640774</v>
      </c>
      <c r="M7" s="20">
        <v>189</v>
      </c>
      <c r="N7" s="23">
        <f t="shared" si="0"/>
        <v>0.88732394366197187</v>
      </c>
      <c r="O7" s="5">
        <f t="shared" si="1"/>
        <v>0.11267605633802813</v>
      </c>
      <c r="P7" s="4">
        <v>9701</v>
      </c>
      <c r="Q7" s="5">
        <f>I21</f>
        <v>0.21153846153846154</v>
      </c>
      <c r="W7" s="24" t="s">
        <v>24</v>
      </c>
      <c r="X7" s="23">
        <f>D7/C6</f>
        <v>0.80097087378640774</v>
      </c>
      <c r="Y7" s="23">
        <f>D30/C29</f>
        <v>0.84367598294647084</v>
      </c>
      <c r="Z7" s="23">
        <f>D52/C51</f>
        <v>0.88429752066115708</v>
      </c>
      <c r="AA7" s="23">
        <f>D74/C73</f>
        <v>0.78482914006759297</v>
      </c>
      <c r="AB7" s="25">
        <f>D98/C97</f>
        <v>0.66233766233766234</v>
      </c>
      <c r="AC7" s="25">
        <f>D116/C115</f>
        <v>0.85731907894736847</v>
      </c>
      <c r="AD7" s="25">
        <f>D138/C137</f>
        <v>0.74731182795698925</v>
      </c>
      <c r="AE7" s="25">
        <f>D160/C159</f>
        <v>0.81554054054054059</v>
      </c>
      <c r="AF7" s="25">
        <f t="shared" si="2"/>
        <v>0.67757009345794394</v>
      </c>
      <c r="AG7" s="25">
        <f>D202/C201</f>
        <v>0.85107995452823038</v>
      </c>
      <c r="AH7" s="3">
        <f t="shared" si="3"/>
        <v>0.57608695652173914</v>
      </c>
      <c r="AI7" s="3">
        <f t="shared" si="4"/>
        <v>0.90678546949965733</v>
      </c>
      <c r="AJ7" s="3">
        <f t="shared" si="5"/>
        <v>0.73103448275862071</v>
      </c>
      <c r="AK7" s="5">
        <f t="shared" si="6"/>
        <v>0.74571428571428566</v>
      </c>
      <c r="AL7" s="5">
        <f t="shared" si="7"/>
        <v>0.74571428571428566</v>
      </c>
    </row>
    <row r="8" spans="1:39" ht="12.75" customHeight="1">
      <c r="A8" s="13">
        <v>9802</v>
      </c>
      <c r="B8" s="13"/>
      <c r="C8" s="13"/>
      <c r="D8" s="13"/>
      <c r="E8" s="13">
        <f>'Prepa 4'!E8+'Prepa 3'!E8+'Prepa 2'!E8+'Prepa 1'!E8</f>
        <v>105</v>
      </c>
      <c r="F8" s="13"/>
      <c r="G8" s="13"/>
      <c r="H8" s="19"/>
      <c r="I8" s="15"/>
      <c r="J8" s="15"/>
      <c r="K8" s="16"/>
      <c r="L8" s="17">
        <f>E8/D7</f>
        <v>0.63636363636363635</v>
      </c>
      <c r="M8" s="20">
        <v>162</v>
      </c>
      <c r="N8" s="23">
        <f t="shared" si="0"/>
        <v>0.8571428571428571</v>
      </c>
      <c r="O8" s="5">
        <f t="shared" si="1"/>
        <v>0.1428571428571429</v>
      </c>
      <c r="P8" s="4">
        <v>9702</v>
      </c>
      <c r="Q8" s="5">
        <f>I43</f>
        <v>0.50947553988541205</v>
      </c>
      <c r="W8" s="24" t="s">
        <v>25</v>
      </c>
      <c r="X8" s="23">
        <f>E8/D7</f>
        <v>0.63636363636363635</v>
      </c>
      <c r="Y8" s="23">
        <f>E31/D30</f>
        <v>0.91633913531723754</v>
      </c>
      <c r="Z8" s="23">
        <f>E53/D52</f>
        <v>0.7570093457943925</v>
      </c>
      <c r="AA8" s="25">
        <f>E75/D74</f>
        <v>0.87177033492822964</v>
      </c>
      <c r="AB8" s="25">
        <f>E99/D98</f>
        <v>0.6470588235294118</v>
      </c>
      <c r="AC8" s="25">
        <f>E117/D116</f>
        <v>0.88729016786570747</v>
      </c>
      <c r="AD8" s="25">
        <f>E139/D138</f>
        <v>0.78417266187050361</v>
      </c>
      <c r="AE8" s="25">
        <f>E161/D160</f>
        <v>0.86578293289146646</v>
      </c>
      <c r="AF8" s="25">
        <f t="shared" si="2"/>
        <v>0.77241379310344827</v>
      </c>
      <c r="AG8" s="25">
        <f t="shared" ref="AG8:AG10" si="8">L203</f>
        <v>0.82413178984861979</v>
      </c>
      <c r="AH8" s="3">
        <f t="shared" si="3"/>
        <v>0.76100628930817615</v>
      </c>
      <c r="AI8" s="3">
        <f t="shared" si="4"/>
        <v>0.8873771730914588</v>
      </c>
      <c r="AJ8" s="3">
        <f t="shared" si="5"/>
        <v>0.72169811320754718</v>
      </c>
      <c r="AK8" s="5">
        <f t="shared" si="6"/>
        <v>0.68582375478927204</v>
      </c>
    </row>
    <row r="9" spans="1:39" ht="12.75" customHeight="1">
      <c r="A9" s="13">
        <v>9901</v>
      </c>
      <c r="B9" s="13"/>
      <c r="C9" s="13"/>
      <c r="D9" s="13"/>
      <c r="E9" s="13"/>
      <c r="F9" s="13">
        <f>'Prepa 4'!F9+'Prepa 3'!F9+'Prepa 2'!F9+'Prepa 1'!F9</f>
        <v>93</v>
      </c>
      <c r="G9" s="13"/>
      <c r="H9" s="19">
        <v>10</v>
      </c>
      <c r="I9" s="15"/>
      <c r="J9" s="15"/>
      <c r="K9" s="16"/>
      <c r="L9" s="17">
        <f>F9/E8</f>
        <v>0.88571428571428568</v>
      </c>
      <c r="M9" s="20">
        <v>137</v>
      </c>
      <c r="N9" s="23">
        <f t="shared" si="0"/>
        <v>0.84567901234567899</v>
      </c>
      <c r="O9" s="5">
        <f t="shared" si="1"/>
        <v>0.15432098765432101</v>
      </c>
      <c r="P9" s="4">
        <v>9801</v>
      </c>
      <c r="Q9" s="5">
        <f>I66</f>
        <v>0.18032786885245902</v>
      </c>
      <c r="W9" s="24" t="s">
        <v>26</v>
      </c>
      <c r="X9" s="23">
        <f>F9/E8</f>
        <v>0.88571428571428568</v>
      </c>
      <c r="Y9" s="23">
        <f>F32/E31</f>
        <v>0.89460784313725494</v>
      </c>
      <c r="Z9" s="25">
        <f>F54/E53</f>
        <v>0.64197530864197527</v>
      </c>
      <c r="AA9" s="25">
        <f>F76/E75</f>
        <v>0.8638858397365532</v>
      </c>
      <c r="AB9" s="25">
        <f>F100/E99</f>
        <v>0.83333333333333337</v>
      </c>
      <c r="AC9" s="25">
        <f>F118/E117</f>
        <v>0.91135135135135137</v>
      </c>
      <c r="AD9" s="25">
        <f>F140/E139</f>
        <v>0.69724770642201839</v>
      </c>
      <c r="AE9" s="25">
        <f>F162/E161</f>
        <v>0.89425837320574164</v>
      </c>
      <c r="AF9" s="25">
        <f t="shared" si="2"/>
        <v>0.8482142857142857</v>
      </c>
      <c r="AG9" s="25">
        <f t="shared" si="8"/>
        <v>0.93517017828200977</v>
      </c>
      <c r="AH9" s="3">
        <f t="shared" si="3"/>
        <v>0.76859504132231404</v>
      </c>
      <c r="AI9" s="3">
        <f t="shared" si="4"/>
        <v>0.89437819420783649</v>
      </c>
      <c r="AJ9" s="3">
        <f t="shared" si="5"/>
        <v>0.71241830065359479</v>
      </c>
      <c r="AK9" s="5">
        <f>L297</f>
        <v>0</v>
      </c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f>'Prepa 4'!G10+'Prepa 3'!G10+'Prepa 2'!G10+'Prepa 1'!G10</f>
        <v>91</v>
      </c>
      <c r="H10" s="19">
        <v>45</v>
      </c>
      <c r="I10" s="26">
        <f>H9+H10</f>
        <v>55</v>
      </c>
      <c r="J10" s="15"/>
      <c r="K10" s="16"/>
      <c r="L10" s="17">
        <f>G10/F9</f>
        <v>0.978494623655914</v>
      </c>
      <c r="M10" s="20">
        <v>109</v>
      </c>
      <c r="N10" s="23">
        <f t="shared" si="0"/>
        <v>0.79562043795620441</v>
      </c>
      <c r="O10" s="5">
        <f t="shared" si="1"/>
        <v>0.20437956204379559</v>
      </c>
      <c r="P10" s="4">
        <v>9802</v>
      </c>
      <c r="Q10" s="5">
        <f>I89</f>
        <v>0.36630265210608426</v>
      </c>
      <c r="W10" s="24" t="s">
        <v>27</v>
      </c>
      <c r="X10" s="23">
        <f>G10/F9</f>
        <v>0.978494623655914</v>
      </c>
      <c r="Y10" s="25">
        <f>G33/F32</f>
        <v>1</v>
      </c>
      <c r="Z10" s="25">
        <f>G55/F54</f>
        <v>1</v>
      </c>
      <c r="AA10" s="25">
        <f>G77/F76</f>
        <v>1</v>
      </c>
      <c r="AB10" s="25">
        <f>G101/F100</f>
        <v>1</v>
      </c>
      <c r="AC10" s="25">
        <f>G119/F118</f>
        <v>1</v>
      </c>
      <c r="AD10" s="25">
        <f>G141/F140</f>
        <v>1</v>
      </c>
      <c r="AE10" s="25">
        <f>L163</f>
        <v>1</v>
      </c>
      <c r="AF10" s="25">
        <f t="shared" si="2"/>
        <v>0.94736842105263153</v>
      </c>
      <c r="AG10" s="25">
        <f t="shared" si="8"/>
        <v>1</v>
      </c>
      <c r="AH10" s="3">
        <f t="shared" si="3"/>
        <v>1</v>
      </c>
      <c r="AI10" s="3">
        <f t="shared" si="4"/>
        <v>1</v>
      </c>
      <c r="AJ10" s="3">
        <f t="shared" si="5"/>
        <v>1</v>
      </c>
    </row>
    <row r="11" spans="1:39" ht="12.75" customHeight="1">
      <c r="A11" s="27" t="s">
        <v>13</v>
      </c>
      <c r="B11" s="13"/>
      <c r="C11" s="13"/>
      <c r="D11" s="13"/>
      <c r="E11" s="13"/>
      <c r="F11" s="13"/>
      <c r="G11" s="13">
        <f>'Prepa 4'!G11+'Prepa 3'!G11+'Prepa 2'!G11+'Prepa 1'!G11</f>
        <v>39</v>
      </c>
      <c r="H11" s="19">
        <f>'Prepa 4'!H11+'Prepa 3'!H11+'Prepa 2'!H11+'Prepa 1'!H11</f>
        <v>14</v>
      </c>
      <c r="I11" s="15"/>
      <c r="J11" s="15"/>
      <c r="K11" s="16"/>
      <c r="L11" s="17"/>
      <c r="M11" s="20">
        <v>42</v>
      </c>
      <c r="N11" s="23">
        <f t="shared" si="0"/>
        <v>0.38532110091743121</v>
      </c>
      <c r="O11" s="5">
        <f t="shared" si="1"/>
        <v>0.61467889908256879</v>
      </c>
      <c r="P11" s="4">
        <v>9901</v>
      </c>
      <c r="Q11" s="5">
        <f>I108</f>
        <v>0.13059701492537312</v>
      </c>
      <c r="W11" s="28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9"/>
      <c r="AI11" s="3"/>
      <c r="AJ11" s="3"/>
    </row>
    <row r="12" spans="1:39" ht="12.75" customHeight="1">
      <c r="A12" s="27" t="s">
        <v>14</v>
      </c>
      <c r="B12" s="13"/>
      <c r="C12" s="13"/>
      <c r="D12" s="13"/>
      <c r="E12" s="13"/>
      <c r="F12" s="13"/>
      <c r="G12" s="13">
        <f>'Prepa 4'!G12+'Prepa 3'!G12+'Prepa 2'!G12+'Prepa 1'!G12</f>
        <v>12</v>
      </c>
      <c r="H12" s="19">
        <f>'Prepa 4'!H12+'Prepa 3'!H12+'Prepa 2'!H12+'Prepa 1'!H12</f>
        <v>13</v>
      </c>
      <c r="I12" s="15"/>
      <c r="J12" s="15"/>
      <c r="K12" s="16"/>
      <c r="L12" s="17"/>
      <c r="M12" s="20">
        <v>15</v>
      </c>
      <c r="N12" s="23">
        <f t="shared" si="0"/>
        <v>0.35714285714285715</v>
      </c>
      <c r="O12" s="5">
        <f t="shared" si="1"/>
        <v>0.64285714285714279</v>
      </c>
      <c r="P12" s="4">
        <v>9902</v>
      </c>
      <c r="Q12" s="5">
        <f>I129</f>
        <v>0.38609920391916719</v>
      </c>
      <c r="R12" s="3"/>
      <c r="S12" s="3"/>
      <c r="T12" s="3"/>
      <c r="W12" s="28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9"/>
      <c r="AI12" s="3"/>
      <c r="AJ12" s="3"/>
    </row>
    <row r="13" spans="1:39" ht="12.75" customHeight="1">
      <c r="A13" s="27" t="s">
        <v>15</v>
      </c>
      <c r="B13" s="13"/>
      <c r="C13" s="13"/>
      <c r="D13" s="13"/>
      <c r="E13" s="13"/>
      <c r="F13" s="13"/>
      <c r="G13" s="13">
        <f>'Prepa 4'!G13+'Prepa 3'!G13+'Prepa 2'!G13+'Prepa 1'!G13</f>
        <v>7</v>
      </c>
      <c r="H13" s="19">
        <f>'Prepa 4'!H13+'Prepa 3'!H13+'Prepa 2'!H13+'Prepa 1'!H13</f>
        <v>8</v>
      </c>
      <c r="I13" s="15"/>
      <c r="J13" s="15"/>
      <c r="K13" s="16"/>
      <c r="L13" s="17"/>
      <c r="M13" s="20">
        <v>9</v>
      </c>
      <c r="N13" s="23">
        <f t="shared" si="0"/>
        <v>0.6</v>
      </c>
      <c r="O13" s="5">
        <f t="shared" si="1"/>
        <v>0.4</v>
      </c>
      <c r="P13" s="30" t="s">
        <v>13</v>
      </c>
      <c r="Q13" s="5">
        <f>I152</f>
        <v>0.16938110749185667</v>
      </c>
      <c r="W13" s="28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9"/>
      <c r="AI13" s="3"/>
      <c r="AJ13" s="3"/>
    </row>
    <row r="14" spans="1:39" ht="12.75" customHeight="1">
      <c r="A14" s="27" t="s">
        <v>16</v>
      </c>
      <c r="B14" s="13"/>
      <c r="C14" s="13"/>
      <c r="D14" s="13"/>
      <c r="E14" s="13"/>
      <c r="F14" s="13"/>
      <c r="G14" s="13">
        <f>'Prepa 4'!G14+'Prepa 3'!G14+'Prepa 2'!G14+'Prepa 1'!G14</f>
        <v>3</v>
      </c>
      <c r="H14" s="19">
        <f>'Prepa 4'!H14+'Prepa 3'!H14+'Prepa 2'!H14+'Prepa 1'!H14</f>
        <v>3</v>
      </c>
      <c r="I14" s="15"/>
      <c r="J14" s="15"/>
      <c r="K14" s="16"/>
      <c r="L14" s="17"/>
      <c r="M14" s="20">
        <v>5</v>
      </c>
      <c r="N14" s="23">
        <f t="shared" si="0"/>
        <v>0.55555555555555558</v>
      </c>
      <c r="O14" s="5">
        <f t="shared" si="1"/>
        <v>0.44444444444444442</v>
      </c>
      <c r="P14" s="30" t="s">
        <v>14</v>
      </c>
      <c r="Q14" s="5">
        <f>I173</f>
        <v>0.37482710926694329</v>
      </c>
      <c r="W14" s="31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3"/>
      <c r="AJ14" s="3"/>
    </row>
    <row r="15" spans="1:39" ht="12.75" customHeight="1">
      <c r="A15" s="27" t="s">
        <v>17</v>
      </c>
      <c r="B15" s="13"/>
      <c r="C15" s="13"/>
      <c r="D15" s="13"/>
      <c r="E15" s="13"/>
      <c r="F15" s="13"/>
      <c r="G15" s="13">
        <f>'Prepa 4'!G15+'Prepa 3'!G15+'Prepa 2'!G15+'Prepa 1'!G15</f>
        <v>2</v>
      </c>
      <c r="H15" s="19">
        <f>'Prepa 4'!H15+'Prepa 3'!H15+'Prepa 2'!H15+'Prepa 1'!H15</f>
        <v>0</v>
      </c>
      <c r="I15" s="15"/>
      <c r="J15" s="15"/>
      <c r="K15" s="16"/>
      <c r="L15" s="17"/>
      <c r="M15" s="20">
        <v>2</v>
      </c>
      <c r="N15" s="23">
        <f t="shared" si="0"/>
        <v>0.4</v>
      </c>
      <c r="O15" s="5">
        <f t="shared" si="1"/>
        <v>0.6</v>
      </c>
      <c r="P15" s="30" t="s">
        <v>15</v>
      </c>
      <c r="Q15" s="5">
        <f>I194</f>
        <v>0.22222222222222221</v>
      </c>
      <c r="W15" s="31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3"/>
      <c r="AJ15" s="3"/>
    </row>
    <row r="16" spans="1:39" ht="12.75" customHeight="1">
      <c r="A16" s="27" t="s">
        <v>18</v>
      </c>
      <c r="B16" s="13"/>
      <c r="C16" s="13"/>
      <c r="D16" s="13"/>
      <c r="E16" s="13"/>
      <c r="F16" s="13"/>
      <c r="G16" s="13">
        <f>'Prepa 4'!G16+'Prepa 3'!G16+'Prepa 2'!G16+'Prepa 1'!G16</f>
        <v>1</v>
      </c>
      <c r="H16" s="19">
        <f>'Prepa 4'!H16+'Prepa 3'!H16+'Prepa 2'!H16+'Prepa 1'!H16</f>
        <v>0</v>
      </c>
      <c r="I16" s="15"/>
      <c r="J16" s="15"/>
      <c r="K16" s="16"/>
      <c r="L16" s="17"/>
      <c r="M16" s="20">
        <v>1</v>
      </c>
      <c r="N16" s="23">
        <f t="shared" si="0"/>
        <v>0.5</v>
      </c>
      <c r="O16" s="5">
        <f t="shared" si="1"/>
        <v>0.5</v>
      </c>
      <c r="P16" s="30" t="s">
        <v>16</v>
      </c>
      <c r="Q16" s="5">
        <f>I215</f>
        <v>0.46931297709923664</v>
      </c>
      <c r="W16" s="31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3"/>
      <c r="AJ16" s="3"/>
    </row>
    <row r="17" spans="1:39" ht="12.75" customHeight="1">
      <c r="A17" s="27" t="s">
        <v>19</v>
      </c>
      <c r="B17" s="13"/>
      <c r="C17" s="13"/>
      <c r="D17" s="13"/>
      <c r="E17" s="13"/>
      <c r="F17" s="13"/>
      <c r="G17" s="13">
        <f>'Prepa 4'!G17+'Prepa 3'!G17+'Prepa 2'!G17+'Prepa 1'!G17</f>
        <v>1</v>
      </c>
      <c r="H17" s="19">
        <f>'Prepa 4'!H17+'Prepa 3'!H17+'Prepa 2'!H17+'Prepa 1'!H17</f>
        <v>1</v>
      </c>
      <c r="I17" s="15"/>
      <c r="J17" s="15"/>
      <c r="K17" s="16"/>
      <c r="L17" s="17"/>
      <c r="M17" s="20">
        <f>'Prepa 4'!M17+'Prepa 3'!M17+'Prepa 2'!M17+'Prepa 1'!M17</f>
        <v>2</v>
      </c>
      <c r="N17" s="23">
        <f t="shared" si="0"/>
        <v>2</v>
      </c>
      <c r="O17" s="5">
        <f t="shared" si="1"/>
        <v>-1</v>
      </c>
      <c r="P17" s="30" t="s">
        <v>17</v>
      </c>
      <c r="Q17" s="5">
        <f>I234</f>
        <v>0.16710875331564987</v>
      </c>
      <c r="W17" s="31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3"/>
      <c r="AJ17" s="3"/>
    </row>
    <row r="18" spans="1:39" ht="12.75" customHeight="1">
      <c r="A18" s="27" t="s">
        <v>20</v>
      </c>
      <c r="B18" s="32"/>
      <c r="C18" s="32"/>
      <c r="D18" s="32"/>
      <c r="E18" s="32"/>
      <c r="F18" s="32"/>
      <c r="G18" s="32">
        <v>1</v>
      </c>
      <c r="H18" s="33"/>
      <c r="I18" s="5"/>
      <c r="J18" s="5"/>
      <c r="K18" s="32"/>
      <c r="L18" s="5"/>
      <c r="M18" s="20">
        <v>1</v>
      </c>
      <c r="N18" s="23"/>
      <c r="O18" s="5"/>
      <c r="P18" s="30" t="s">
        <v>18</v>
      </c>
      <c r="Q18" s="3">
        <f>I253</f>
        <v>0.46848958333333335</v>
      </c>
      <c r="W18" s="31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3"/>
      <c r="AJ18" s="3"/>
    </row>
    <row r="19" spans="1:39" ht="12.75" customHeight="1">
      <c r="A19" s="27" t="s">
        <v>21</v>
      </c>
      <c r="B19" s="32"/>
      <c r="C19" s="32"/>
      <c r="D19" s="32"/>
      <c r="E19" s="32"/>
      <c r="F19" s="32"/>
      <c r="G19" s="32">
        <v>1</v>
      </c>
      <c r="H19" s="33"/>
      <c r="I19" s="5"/>
      <c r="J19" s="5"/>
      <c r="K19" s="32"/>
      <c r="L19" s="5"/>
      <c r="M19" s="20">
        <v>1</v>
      </c>
      <c r="N19" s="23"/>
      <c r="O19" s="5"/>
      <c r="P19" s="30" t="s">
        <v>19</v>
      </c>
      <c r="Q19" s="5">
        <f>I268</f>
        <v>0.20470588235294118</v>
      </c>
      <c r="W19" s="31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3"/>
      <c r="AJ19" s="3"/>
    </row>
    <row r="20" spans="1:39" ht="12.75" customHeight="1">
      <c r="A20" s="31" t="s">
        <v>22</v>
      </c>
      <c r="B20" s="32"/>
      <c r="C20" s="32"/>
      <c r="D20" s="32"/>
      <c r="E20" s="32"/>
      <c r="F20" s="32"/>
      <c r="G20" s="32"/>
      <c r="H20" s="33"/>
      <c r="I20" s="5"/>
      <c r="J20" s="5"/>
      <c r="K20" s="32"/>
      <c r="L20" s="5"/>
      <c r="M20" s="20"/>
      <c r="N20" s="23"/>
      <c r="O20" s="5"/>
      <c r="P20" s="30" t="s">
        <v>20</v>
      </c>
      <c r="Q20" s="5">
        <f>I283</f>
        <v>0.47453222453222454</v>
      </c>
      <c r="W20" s="31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3"/>
      <c r="AJ20" s="3"/>
    </row>
    <row r="21" spans="1:39" ht="12.75" customHeight="1">
      <c r="A21" s="31"/>
      <c r="G21" s="32">
        <f>SUM(G10:G16)</f>
        <v>155</v>
      </c>
      <c r="H21" s="34">
        <f>SUM(H9:H17)</f>
        <v>94</v>
      </c>
      <c r="I21" s="5">
        <f>SUM(H9:H10)/B5</f>
        <v>0.21153846153846154</v>
      </c>
      <c r="J21" s="5">
        <f>H21/B5</f>
        <v>0.36153846153846153</v>
      </c>
      <c r="K21" s="5">
        <f>J21-I21</f>
        <v>0.15</v>
      </c>
      <c r="L21" s="5"/>
      <c r="M21" s="6"/>
      <c r="N21" s="6"/>
      <c r="O21" s="5"/>
      <c r="W21" s="31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3"/>
      <c r="AJ21" s="3"/>
    </row>
    <row r="22" spans="1:39" ht="12.75" customHeight="1">
      <c r="I22" s="5"/>
      <c r="J22" s="5"/>
      <c r="L22" s="5"/>
      <c r="M22" s="6"/>
      <c r="N22" s="6"/>
      <c r="O22" s="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9" ht="12.75" customHeight="1">
      <c r="A23" s="35" t="s">
        <v>28</v>
      </c>
      <c r="B23" s="35"/>
      <c r="C23" s="35"/>
      <c r="D23" s="36"/>
      <c r="E23" s="36"/>
      <c r="G23" s="37">
        <f>((H9*5)+(H10*6)+(H11*7)+(H12*8)+(H13*9)+(H14*10)+(H15*11)+(H16*12)+(H17*13))/H21</f>
        <v>6.7765957446808507</v>
      </c>
      <c r="H23" s="33"/>
      <c r="I23" s="32"/>
      <c r="J23" s="32">
        <f>B5-H21</f>
        <v>166</v>
      </c>
      <c r="K23" s="38">
        <f>J23*100%/B5</f>
        <v>0.63846153846153841</v>
      </c>
      <c r="L23" s="32"/>
      <c r="M23" s="6"/>
      <c r="N23" s="6"/>
      <c r="O23" s="32"/>
      <c r="P23" s="39"/>
      <c r="W23" s="40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3"/>
      <c r="AJ23" s="3"/>
    </row>
    <row r="24" spans="1:39" ht="12.75" customHeight="1">
      <c r="I24" s="5"/>
      <c r="J24" s="5"/>
      <c r="L24" s="5"/>
      <c r="M24" s="6"/>
      <c r="N24" s="6"/>
      <c r="O24" s="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9" ht="12.75" customHeight="1">
      <c r="A25" s="4" t="s">
        <v>29</v>
      </c>
      <c r="I25" s="5"/>
      <c r="J25" s="5"/>
      <c r="L25" s="5"/>
      <c r="M25" s="6"/>
      <c r="N25" s="6"/>
      <c r="O25" s="5"/>
      <c r="W25" s="4"/>
      <c r="X25" s="11" t="s">
        <v>30</v>
      </c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3"/>
      <c r="AJ25" s="3"/>
    </row>
    <row r="26" spans="1:39" ht="25.5" customHeight="1">
      <c r="B26" s="185" t="s">
        <v>1</v>
      </c>
      <c r="C26" s="186"/>
      <c r="D26" s="186"/>
      <c r="E26" s="186"/>
      <c r="F26" s="186"/>
      <c r="G26" s="186"/>
      <c r="I26" s="7" t="s">
        <v>2</v>
      </c>
      <c r="J26" s="7" t="s">
        <v>3</v>
      </c>
      <c r="K26" s="8" t="s">
        <v>4</v>
      </c>
      <c r="L26" s="7" t="s">
        <v>5</v>
      </c>
      <c r="M26" s="9" t="s">
        <v>6</v>
      </c>
      <c r="N26" s="9" t="s">
        <v>7</v>
      </c>
      <c r="O26" s="10" t="s">
        <v>8</v>
      </c>
      <c r="X26" s="187" t="s">
        <v>11</v>
      </c>
      <c r="Y26" s="186"/>
      <c r="Z26" s="186"/>
      <c r="AA26" s="186"/>
      <c r="AB26" s="186"/>
      <c r="AC26" s="186"/>
      <c r="AD26" s="186"/>
      <c r="AE26" s="186"/>
      <c r="AF26" s="186"/>
      <c r="AG26" s="186"/>
      <c r="AH26" s="3"/>
      <c r="AI26" s="3"/>
      <c r="AJ26" s="3"/>
    </row>
    <row r="27" spans="1:39" ht="12.75" customHeight="1">
      <c r="A27" s="12" t="s">
        <v>9</v>
      </c>
      <c r="B27" s="13">
        <v>1</v>
      </c>
      <c r="C27" s="13">
        <v>2</v>
      </c>
      <c r="D27" s="13">
        <v>3</v>
      </c>
      <c r="E27" s="13">
        <v>4</v>
      </c>
      <c r="F27" s="13">
        <v>5</v>
      </c>
      <c r="G27" s="13">
        <v>6</v>
      </c>
      <c r="H27" s="14" t="s">
        <v>10</v>
      </c>
      <c r="I27" s="41"/>
      <c r="J27" s="15"/>
      <c r="K27" s="16"/>
      <c r="L27" s="17"/>
      <c r="M27" s="6"/>
      <c r="N27" s="6"/>
      <c r="O27" s="5"/>
      <c r="W27" s="21" t="s">
        <v>12</v>
      </c>
      <c r="X27" s="1">
        <v>9701</v>
      </c>
      <c r="Y27" s="2">
        <v>9702</v>
      </c>
      <c r="Z27" s="2">
        <v>9801</v>
      </c>
      <c r="AA27" s="2">
        <v>9802</v>
      </c>
      <c r="AB27" s="2">
        <v>9901</v>
      </c>
      <c r="AC27" s="2">
        <v>9902</v>
      </c>
      <c r="AD27" s="22" t="s">
        <v>13</v>
      </c>
      <c r="AE27" s="22" t="s">
        <v>14</v>
      </c>
      <c r="AF27" s="22" t="s">
        <v>15</v>
      </c>
      <c r="AG27" s="22" t="s">
        <v>16</v>
      </c>
      <c r="AH27" s="22" t="s">
        <v>17</v>
      </c>
      <c r="AI27" s="22" t="s">
        <v>18</v>
      </c>
      <c r="AJ27" s="22" t="s">
        <v>19</v>
      </c>
      <c r="AK27" s="22" t="s">
        <v>20</v>
      </c>
      <c r="AL27" s="22" t="s">
        <v>21</v>
      </c>
      <c r="AM27" s="22" t="s">
        <v>22</v>
      </c>
    </row>
    <row r="28" spans="1:39" ht="12.75" customHeight="1">
      <c r="A28" s="13">
        <v>9702</v>
      </c>
      <c r="B28" s="13">
        <v>2269</v>
      </c>
      <c r="C28" s="13"/>
      <c r="D28" s="13"/>
      <c r="E28" s="13"/>
      <c r="F28" s="13"/>
      <c r="G28" s="13"/>
      <c r="H28" s="19"/>
      <c r="I28" s="41"/>
      <c r="J28" s="15"/>
      <c r="K28" s="16"/>
      <c r="L28" s="17"/>
      <c r="M28" s="20">
        <f>B28</f>
        <v>2269</v>
      </c>
      <c r="N28" s="6"/>
      <c r="O28" s="5"/>
      <c r="V28" s="42"/>
      <c r="W28" s="24" t="s">
        <v>23</v>
      </c>
      <c r="X28" s="23">
        <f t="shared" ref="X28:X32" si="9">M6/M5</f>
        <v>0.81923076923076921</v>
      </c>
      <c r="Y28" s="23">
        <f t="shared" ref="Y28:Y32" si="10">M29/M28</f>
        <v>0.93741736447774349</v>
      </c>
      <c r="Z28" s="23">
        <f t="shared" ref="Z28:Z32" si="11">M51/M50</f>
        <v>0.67213114754098358</v>
      </c>
      <c r="AA28" s="23">
        <f t="shared" ref="AA28:AA32" si="12">M73/M72</f>
        <v>0.83244929797191891</v>
      </c>
      <c r="AB28" s="23">
        <f t="shared" ref="AB28:AB32" si="13">M97/M96</f>
        <v>0.61194029850746268</v>
      </c>
      <c r="AC28" s="23">
        <f t="shared" ref="AC28:AC32" si="14">M115/M114</f>
        <v>0.74739742804654008</v>
      </c>
      <c r="AD28" s="23">
        <f t="shared" ref="AD28:AD32" si="15">M137/M136</f>
        <v>0.6123778501628665</v>
      </c>
      <c r="AE28" s="23">
        <f t="shared" ref="AE28:AE32" si="16">M159/M158</f>
        <v>0.82130013831258641</v>
      </c>
      <c r="AF28" s="23">
        <f t="shared" ref="AF28:AF32" si="17">M181/M180</f>
        <v>0.70870870870870872</v>
      </c>
      <c r="AG28" s="23">
        <f t="shared" ref="AG28:AG32" si="18">M201/M200</f>
        <v>0.80977099236641226</v>
      </c>
      <c r="AH28" s="3">
        <f t="shared" ref="AH28:AH32" si="19">N222</f>
        <v>0.75862068965517238</v>
      </c>
      <c r="AI28" s="3">
        <f t="shared" ref="AI28:AI32" si="20">N241</f>
        <v>0.76458333333333328</v>
      </c>
      <c r="AJ28" s="3">
        <f t="shared" ref="AJ28:AJ32" si="21">N258</f>
        <v>0.68470588235294116</v>
      </c>
      <c r="AK28" s="3">
        <f t="shared" ref="AK28:AK31" si="22">N273</f>
        <v>0.79859667359667363</v>
      </c>
      <c r="AL28" s="3">
        <f t="shared" ref="AL28:AL30" si="23">N288</f>
        <v>0.66788321167883213</v>
      </c>
      <c r="AM28" s="3">
        <f t="shared" ref="AM28:AM29" si="24">N302</f>
        <v>0.80720891629120228</v>
      </c>
    </row>
    <row r="29" spans="1:39" ht="12.75" customHeight="1">
      <c r="A29" s="13">
        <v>9801</v>
      </c>
      <c r="B29" s="13"/>
      <c r="C29" s="13">
        <v>2111</v>
      </c>
      <c r="D29" s="13"/>
      <c r="E29" s="13"/>
      <c r="F29" s="13"/>
      <c r="G29" s="13"/>
      <c r="H29" s="19"/>
      <c r="I29" s="41"/>
      <c r="J29" s="15"/>
      <c r="K29" s="16"/>
      <c r="L29" s="17">
        <f>C29/B28</f>
        <v>0.93036579991185542</v>
      </c>
      <c r="M29" s="20">
        <v>2127</v>
      </c>
      <c r="N29" s="3">
        <f t="shared" ref="N29:N39" si="25">M29/M28</f>
        <v>0.93741736447774349</v>
      </c>
      <c r="O29" s="5">
        <f t="shared" ref="O29:O39" si="26">100%-N29</f>
        <v>6.2582635522256513E-2</v>
      </c>
      <c r="W29" s="24" t="s">
        <v>24</v>
      </c>
      <c r="X29" s="23">
        <f t="shared" si="9"/>
        <v>0.88732394366197187</v>
      </c>
      <c r="Y29" s="23">
        <f t="shared" si="10"/>
        <v>0.93229901269393511</v>
      </c>
      <c r="Z29" s="23">
        <f t="shared" si="11"/>
        <v>0.95934959349593496</v>
      </c>
      <c r="AA29" s="23">
        <f t="shared" si="12"/>
        <v>0.91154422788605693</v>
      </c>
      <c r="AB29" s="23">
        <f t="shared" si="13"/>
        <v>0.80487804878048785</v>
      </c>
      <c r="AC29" s="23">
        <f t="shared" si="14"/>
        <v>0.92257271609995906</v>
      </c>
      <c r="AD29" s="23">
        <f t="shared" si="15"/>
        <v>0.87234042553191493</v>
      </c>
      <c r="AE29" s="23">
        <f t="shared" si="16"/>
        <v>0.89019872010778045</v>
      </c>
      <c r="AF29" s="23">
        <f t="shared" si="17"/>
        <v>0.68644067796610164</v>
      </c>
      <c r="AG29" s="23">
        <f t="shared" si="18"/>
        <v>0.90309200603318251</v>
      </c>
      <c r="AH29" s="3">
        <f t="shared" si="19"/>
        <v>0.71328671328671334</v>
      </c>
      <c r="AI29" s="3">
        <f t="shared" si="20"/>
        <v>0.98058583106267028</v>
      </c>
      <c r="AJ29" s="3">
        <f t="shared" si="21"/>
        <v>0.87628865979381443</v>
      </c>
      <c r="AK29" s="3">
        <f t="shared" si="22"/>
        <v>0.94044907256752364</v>
      </c>
      <c r="AL29" s="3">
        <f t="shared" si="23"/>
        <v>0.88524590163934425</v>
      </c>
      <c r="AM29" s="3">
        <f t="shared" si="24"/>
        <v>0.94153936545240891</v>
      </c>
    </row>
    <row r="30" spans="1:39" ht="12.75" customHeight="1">
      <c r="A30" s="13">
        <v>9802</v>
      </c>
      <c r="B30" s="13"/>
      <c r="C30" s="13"/>
      <c r="D30" s="13">
        <v>1781</v>
      </c>
      <c r="E30" s="13"/>
      <c r="F30" s="13"/>
      <c r="G30" s="13"/>
      <c r="H30" s="19"/>
      <c r="I30" s="41"/>
      <c r="J30" s="15"/>
      <c r="K30" s="16"/>
      <c r="L30" s="17">
        <f>D30/C29</f>
        <v>0.84367598294647084</v>
      </c>
      <c r="M30" s="20">
        <v>1983</v>
      </c>
      <c r="N30" s="3">
        <f t="shared" si="25"/>
        <v>0.93229901269393511</v>
      </c>
      <c r="O30" s="5">
        <f t="shared" si="26"/>
        <v>6.7700987306064886E-2</v>
      </c>
      <c r="W30" s="24" t="s">
        <v>25</v>
      </c>
      <c r="X30" s="23">
        <f t="shared" si="9"/>
        <v>0.8571428571428571</v>
      </c>
      <c r="Y30" s="23">
        <f t="shared" si="10"/>
        <v>0.95763993948562787</v>
      </c>
      <c r="Z30" s="23">
        <f t="shared" si="11"/>
        <v>0.88135593220338981</v>
      </c>
      <c r="AA30" s="23">
        <f t="shared" si="12"/>
        <v>0.90090460526315785</v>
      </c>
      <c r="AB30" s="23">
        <f t="shared" si="13"/>
        <v>0.71969696969696972</v>
      </c>
      <c r="AC30" s="23">
        <f t="shared" si="14"/>
        <v>0.94626998223801062</v>
      </c>
      <c r="AD30" s="23">
        <f t="shared" si="15"/>
        <v>0.78658536585365857</v>
      </c>
      <c r="AE30" s="23">
        <f t="shared" si="16"/>
        <v>0.90124858115777529</v>
      </c>
      <c r="AF30" s="23">
        <f t="shared" si="17"/>
        <v>1.117283950617284</v>
      </c>
      <c r="AG30" s="23">
        <f t="shared" si="18"/>
        <v>0.91691022964509394</v>
      </c>
      <c r="AH30" s="3">
        <f t="shared" si="19"/>
        <v>0.84313725490196079</v>
      </c>
      <c r="AI30" s="3">
        <f t="shared" si="20"/>
        <v>0.92948940604376518</v>
      </c>
      <c r="AJ30" s="3">
        <f t="shared" si="21"/>
        <v>0.82352941176470584</v>
      </c>
      <c r="AK30" s="3">
        <f t="shared" si="22"/>
        <v>0.9290657439446367</v>
      </c>
      <c r="AL30" s="3">
        <f t="shared" si="23"/>
        <v>0.86419753086419748</v>
      </c>
    </row>
    <row r="31" spans="1:39" ht="12.75" customHeight="1">
      <c r="A31" s="13">
        <v>9901</v>
      </c>
      <c r="B31" s="13"/>
      <c r="C31" s="13"/>
      <c r="D31" s="13"/>
      <c r="E31" s="13">
        <v>1632</v>
      </c>
      <c r="F31" s="13"/>
      <c r="G31" s="13"/>
      <c r="H31" s="19">
        <v>43</v>
      </c>
      <c r="I31" s="41">
        <f>H31/B28*100%</f>
        <v>1.895107977082415E-2</v>
      </c>
      <c r="J31" s="15"/>
      <c r="K31" s="16"/>
      <c r="L31" s="17">
        <f>E31/D30</f>
        <v>0.91633913531723754</v>
      </c>
      <c r="M31" s="20">
        <v>1899</v>
      </c>
      <c r="N31" s="3">
        <f t="shared" si="25"/>
        <v>0.95763993948562787</v>
      </c>
      <c r="O31" s="5">
        <f t="shared" si="26"/>
        <v>4.2360060514372133E-2</v>
      </c>
      <c r="W31" s="24" t="s">
        <v>26</v>
      </c>
      <c r="X31" s="23">
        <f t="shared" si="9"/>
        <v>0.84567901234567899</v>
      </c>
      <c r="Y31" s="23">
        <f t="shared" si="10"/>
        <v>0.9273301737756714</v>
      </c>
      <c r="Z31" s="23">
        <f t="shared" si="11"/>
        <v>0.86538461538461542</v>
      </c>
      <c r="AA31" s="23">
        <f t="shared" si="12"/>
        <v>0.90689183021451392</v>
      </c>
      <c r="AB31" s="23">
        <f t="shared" si="13"/>
        <v>0.95789473684210524</v>
      </c>
      <c r="AC31" s="23">
        <f t="shared" si="14"/>
        <v>0.93899577663068978</v>
      </c>
      <c r="AD31" s="23">
        <f t="shared" si="15"/>
        <v>0.81395348837209303</v>
      </c>
      <c r="AE31" s="23">
        <f t="shared" si="16"/>
        <v>0.90302267002518888</v>
      </c>
      <c r="AF31" s="23">
        <f t="shared" si="17"/>
        <v>0.65745856353591159</v>
      </c>
      <c r="AG31" s="23">
        <f t="shared" si="18"/>
        <v>0.93397085610200359</v>
      </c>
      <c r="AH31" s="3">
        <f t="shared" si="19"/>
        <v>0.82558139534883723</v>
      </c>
      <c r="AI31" s="3">
        <f t="shared" si="20"/>
        <v>0.91068759342301941</v>
      </c>
      <c r="AJ31" s="3">
        <f t="shared" si="21"/>
        <v>0.80952380952380953</v>
      </c>
      <c r="AK31" s="3">
        <f t="shared" si="22"/>
        <v>0.9359404096834264</v>
      </c>
    </row>
    <row r="32" spans="1:39" ht="12.75" customHeight="1">
      <c r="A32" s="13">
        <v>9902</v>
      </c>
      <c r="B32" s="13"/>
      <c r="C32" s="13"/>
      <c r="D32" s="13"/>
      <c r="E32" s="13"/>
      <c r="F32" s="13">
        <v>1460</v>
      </c>
      <c r="G32" s="13"/>
      <c r="H32" s="19">
        <v>32</v>
      </c>
      <c r="I32" s="41">
        <f>H32/B28*100%</f>
        <v>1.4103129131776113E-2</v>
      </c>
      <c r="J32" s="15"/>
      <c r="K32" s="16"/>
      <c r="L32" s="17">
        <f>F32/E31</f>
        <v>0.89460784313725494</v>
      </c>
      <c r="M32" s="20">
        <v>1761</v>
      </c>
      <c r="N32" s="3">
        <f t="shared" si="25"/>
        <v>0.9273301737756714</v>
      </c>
      <c r="O32" s="5">
        <f t="shared" si="26"/>
        <v>7.2669826224328604E-2</v>
      </c>
      <c r="W32" s="24" t="s">
        <v>27</v>
      </c>
      <c r="X32" s="23">
        <f t="shared" si="9"/>
        <v>0.79562043795620441</v>
      </c>
      <c r="Y32" s="23">
        <f t="shared" si="10"/>
        <v>0.92220329358319142</v>
      </c>
      <c r="Z32" s="23">
        <f t="shared" si="11"/>
        <v>0.73333333333333328</v>
      </c>
      <c r="AA32" s="23">
        <f t="shared" si="12"/>
        <v>0.93054856567689981</v>
      </c>
      <c r="AB32" s="23">
        <f t="shared" si="13"/>
        <v>0.8351648351648352</v>
      </c>
      <c r="AC32" s="23">
        <f t="shared" si="14"/>
        <v>0.94352823588205892</v>
      </c>
      <c r="AD32" s="23">
        <f t="shared" si="15"/>
        <v>0.91428571428571426</v>
      </c>
      <c r="AE32" s="23">
        <f t="shared" si="16"/>
        <v>0.93816829381682942</v>
      </c>
      <c r="AF32" s="23">
        <f t="shared" si="17"/>
        <v>0.78991596638655459</v>
      </c>
      <c r="AG32" s="23">
        <f t="shared" si="18"/>
        <v>0.92442710872745004</v>
      </c>
      <c r="AH32" s="3">
        <f t="shared" si="19"/>
        <v>0.83098591549295775</v>
      </c>
      <c r="AI32" s="3">
        <f t="shared" si="20"/>
        <v>0.93844891259745589</v>
      </c>
      <c r="AJ32" s="3">
        <f t="shared" si="21"/>
        <v>0.81764705882352939</v>
      </c>
    </row>
    <row r="33" spans="1:36" ht="12.75" customHeight="1">
      <c r="A33" s="27" t="s">
        <v>13</v>
      </c>
      <c r="B33" s="13"/>
      <c r="C33" s="13"/>
      <c r="D33" s="13"/>
      <c r="E33" s="13"/>
      <c r="F33" s="13"/>
      <c r="G33" s="13">
        <v>1460</v>
      </c>
      <c r="H33" s="19">
        <v>1081</v>
      </c>
      <c r="I33" s="43">
        <f>SUM(H31:H33)</f>
        <v>1156</v>
      </c>
      <c r="J33" s="15"/>
      <c r="K33" s="16"/>
      <c r="L33" s="17">
        <f>G33/F32</f>
        <v>1</v>
      </c>
      <c r="M33" s="20">
        <v>1624</v>
      </c>
      <c r="N33" s="3">
        <f t="shared" si="25"/>
        <v>0.92220329358319142</v>
      </c>
      <c r="O33" s="5">
        <f t="shared" si="26"/>
        <v>7.7796706416808581E-2</v>
      </c>
      <c r="W33" s="28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9"/>
      <c r="AI33" s="3"/>
      <c r="AJ33" s="3"/>
    </row>
    <row r="34" spans="1:36" ht="12.75" customHeight="1">
      <c r="A34" s="27" t="s">
        <v>14</v>
      </c>
      <c r="B34" s="13"/>
      <c r="C34" s="13"/>
      <c r="D34" s="13"/>
      <c r="E34" s="13"/>
      <c r="F34" s="13"/>
      <c r="G34" s="13">
        <v>274</v>
      </c>
      <c r="H34" s="19">
        <v>258</v>
      </c>
      <c r="I34" s="41"/>
      <c r="J34" s="15"/>
      <c r="K34" s="16"/>
      <c r="L34" s="17"/>
      <c r="M34" s="20">
        <v>296</v>
      </c>
      <c r="N34" s="3">
        <f t="shared" si="25"/>
        <v>0.18226600985221675</v>
      </c>
      <c r="O34" s="5">
        <f t="shared" si="26"/>
        <v>0.81773399014778325</v>
      </c>
      <c r="W34" s="28"/>
      <c r="X34" s="23"/>
      <c r="Y34" s="23"/>
      <c r="Z34" s="23"/>
      <c r="AA34" s="23"/>
      <c r="AB34" s="23"/>
      <c r="AC34" s="23"/>
      <c r="AD34" s="23"/>
      <c r="AE34" s="23"/>
      <c r="AF34" s="25"/>
      <c r="AG34" s="25"/>
      <c r="AH34" s="29"/>
      <c r="AI34" s="3"/>
      <c r="AJ34" s="3"/>
    </row>
    <row r="35" spans="1:36" ht="12.75" customHeight="1">
      <c r="A35" s="27" t="s">
        <v>15</v>
      </c>
      <c r="B35" s="13"/>
      <c r="C35" s="13"/>
      <c r="D35" s="13"/>
      <c r="E35" s="13"/>
      <c r="F35" s="13"/>
      <c r="G35" s="13">
        <v>98</v>
      </c>
      <c r="H35" s="19">
        <v>106</v>
      </c>
      <c r="I35" s="41"/>
      <c r="J35" s="15"/>
      <c r="K35" s="16"/>
      <c r="L35" s="17"/>
      <c r="M35" s="20">
        <v>111</v>
      </c>
      <c r="N35" s="3">
        <f t="shared" si="25"/>
        <v>0.375</v>
      </c>
      <c r="O35" s="5">
        <f t="shared" si="26"/>
        <v>0.625</v>
      </c>
      <c r="W35" s="27"/>
      <c r="X35" s="23"/>
      <c r="Y35" s="23"/>
      <c r="Z35" s="23"/>
      <c r="AA35" s="23"/>
      <c r="AB35" s="25"/>
      <c r="AC35" s="25"/>
      <c r="AD35" s="25"/>
      <c r="AE35" s="25"/>
      <c r="AF35" s="25"/>
      <c r="AG35" s="25"/>
      <c r="AH35" s="29"/>
      <c r="AI35" s="3"/>
      <c r="AJ35" s="3"/>
    </row>
    <row r="36" spans="1:36" ht="12.75" customHeight="1">
      <c r="A36" s="27" t="s">
        <v>16</v>
      </c>
      <c r="B36" s="13"/>
      <c r="C36" s="13"/>
      <c r="D36" s="13"/>
      <c r="E36" s="13"/>
      <c r="F36" s="13"/>
      <c r="G36" s="13">
        <v>27</v>
      </c>
      <c r="H36" s="19">
        <v>39</v>
      </c>
      <c r="I36" s="41"/>
      <c r="J36" s="15"/>
      <c r="K36" s="16"/>
      <c r="L36" s="17"/>
      <c r="M36" s="20">
        <v>29</v>
      </c>
      <c r="N36" s="3">
        <f t="shared" si="25"/>
        <v>0.26126126126126126</v>
      </c>
      <c r="O36" s="5">
        <f t="shared" si="26"/>
        <v>0.73873873873873874</v>
      </c>
      <c r="P36" s="4" t="s">
        <v>3</v>
      </c>
      <c r="W36" s="27"/>
      <c r="X36" s="3"/>
      <c r="Y36" s="3"/>
      <c r="Z36" s="3"/>
      <c r="AA36" s="29"/>
      <c r="AB36" s="29"/>
      <c r="AC36" s="29"/>
      <c r="AD36" s="29"/>
      <c r="AE36" s="29"/>
      <c r="AF36" s="29"/>
      <c r="AG36" s="29"/>
      <c r="AH36" s="29"/>
      <c r="AI36" s="3"/>
      <c r="AJ36" s="3"/>
    </row>
    <row r="37" spans="1:36" ht="12.75" customHeight="1">
      <c r="A37" s="27" t="s">
        <v>17</v>
      </c>
      <c r="B37" s="13"/>
      <c r="C37" s="13"/>
      <c r="D37" s="13"/>
      <c r="E37" s="13"/>
      <c r="F37" s="13"/>
      <c r="G37" s="13">
        <v>8</v>
      </c>
      <c r="H37" s="19">
        <v>17</v>
      </c>
      <c r="I37" s="41"/>
      <c r="J37" s="15"/>
      <c r="K37" s="16"/>
      <c r="L37" s="17"/>
      <c r="M37" s="20">
        <v>8</v>
      </c>
      <c r="N37" s="3">
        <f t="shared" si="25"/>
        <v>0.27586206896551724</v>
      </c>
      <c r="O37" s="5">
        <f t="shared" si="26"/>
        <v>0.72413793103448276</v>
      </c>
      <c r="P37" s="4">
        <v>9701</v>
      </c>
      <c r="Q37" s="3">
        <f>J21</f>
        <v>0.36153846153846153</v>
      </c>
      <c r="W37" s="27"/>
      <c r="X37" s="3"/>
      <c r="Y37" s="3"/>
      <c r="Z37" s="29"/>
      <c r="AA37" s="29"/>
      <c r="AB37" s="29"/>
      <c r="AC37" s="29"/>
      <c r="AD37" s="29"/>
      <c r="AE37" s="29"/>
      <c r="AF37" s="29"/>
      <c r="AG37" s="29"/>
      <c r="AH37" s="29"/>
      <c r="AI37" s="3"/>
      <c r="AJ37" s="3"/>
    </row>
    <row r="38" spans="1:36" ht="12.75" customHeight="1">
      <c r="A38" s="27" t="s">
        <v>18</v>
      </c>
      <c r="B38" s="13"/>
      <c r="C38" s="13"/>
      <c r="D38" s="13"/>
      <c r="E38" s="13"/>
      <c r="F38" s="13"/>
      <c r="G38" s="13">
        <v>5</v>
      </c>
      <c r="H38" s="19">
        <v>4</v>
      </c>
      <c r="I38" s="41"/>
      <c r="J38" s="15"/>
      <c r="K38" s="16"/>
      <c r="L38" s="17"/>
      <c r="M38" s="20">
        <v>5</v>
      </c>
      <c r="N38" s="3">
        <f t="shared" si="25"/>
        <v>0.625</v>
      </c>
      <c r="O38" s="5">
        <f t="shared" si="26"/>
        <v>0.375</v>
      </c>
      <c r="P38" s="4">
        <v>9702</v>
      </c>
      <c r="Q38" s="3">
        <f>J43</f>
        <v>0.6967827236668136</v>
      </c>
      <c r="W38" s="27"/>
      <c r="X38" s="3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3"/>
      <c r="AJ38" s="3"/>
    </row>
    <row r="39" spans="1:36" ht="12.75" customHeight="1">
      <c r="A39" s="27" t="s">
        <v>19</v>
      </c>
      <c r="B39" s="13"/>
      <c r="C39" s="13"/>
      <c r="D39" s="13"/>
      <c r="E39" s="13"/>
      <c r="F39" s="13"/>
      <c r="G39" s="13">
        <f>'Prepa 4'!G39+'Prepa 3'!G39+'Prepa 2'!G38+'Prepa 1'!G37</f>
        <v>1</v>
      </c>
      <c r="H39" s="19">
        <f>'Prepa 4'!H39+'Prepa 3'!H39+'Prepa 2'!H38+'Prepa 1'!H37</f>
        <v>0</v>
      </c>
      <c r="I39" s="41"/>
      <c r="J39" s="15"/>
      <c r="K39" s="16"/>
      <c r="L39" s="17"/>
      <c r="M39" s="20">
        <f>'Prepa 4'!M39+'Prepa 3'!M39+'Prepa 2'!M38+'Prepa 1'!M37</f>
        <v>1</v>
      </c>
      <c r="N39" s="3">
        <f t="shared" si="25"/>
        <v>0.2</v>
      </c>
      <c r="O39" s="5">
        <f t="shared" si="26"/>
        <v>0.8</v>
      </c>
      <c r="P39" s="4">
        <v>9801</v>
      </c>
      <c r="Q39" s="3">
        <f>J66</f>
        <v>0.38797814207650272</v>
      </c>
      <c r="W39" s="31"/>
      <c r="X39" s="3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3"/>
      <c r="AJ39" s="3"/>
    </row>
    <row r="40" spans="1:36" ht="12.75" customHeight="1">
      <c r="A40" s="27" t="s">
        <v>20</v>
      </c>
      <c r="B40" s="32"/>
      <c r="C40" s="32"/>
      <c r="D40" s="32"/>
      <c r="E40" s="32">
        <v>1</v>
      </c>
      <c r="F40" s="32"/>
      <c r="G40" s="32"/>
      <c r="H40" s="33"/>
      <c r="I40" s="5"/>
      <c r="J40" s="5"/>
      <c r="K40" s="32"/>
      <c r="L40" s="5"/>
      <c r="M40" s="20">
        <v>1</v>
      </c>
      <c r="N40" s="3"/>
      <c r="O40" s="5"/>
      <c r="P40" s="4">
        <v>9802</v>
      </c>
      <c r="Q40" s="3">
        <f>J89</f>
        <v>0.54570982839313575</v>
      </c>
      <c r="W40" s="31"/>
      <c r="X40" s="3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3"/>
      <c r="AJ40" s="3"/>
    </row>
    <row r="41" spans="1:36" ht="12.75" customHeight="1">
      <c r="A41" s="27" t="s">
        <v>21</v>
      </c>
      <c r="B41" s="32"/>
      <c r="C41" s="32"/>
      <c r="D41" s="32"/>
      <c r="E41" s="32"/>
      <c r="F41" s="32"/>
      <c r="G41" s="32">
        <v>1</v>
      </c>
      <c r="H41" s="33">
        <v>1</v>
      </c>
      <c r="I41" s="5"/>
      <c r="J41" s="5"/>
      <c r="K41" s="32"/>
      <c r="L41" s="5"/>
      <c r="M41" s="20">
        <v>1</v>
      </c>
      <c r="N41" s="3"/>
      <c r="O41" s="5"/>
      <c r="P41" s="4">
        <v>9901</v>
      </c>
      <c r="Q41" s="5">
        <f>J108</f>
        <v>0.26119402985074625</v>
      </c>
      <c r="W41" s="31"/>
      <c r="X41" s="3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3"/>
      <c r="AJ41" s="3"/>
    </row>
    <row r="42" spans="1:36" ht="12.75" customHeight="1">
      <c r="A42" s="31" t="s">
        <v>22</v>
      </c>
      <c r="B42" s="32"/>
      <c r="C42" s="32"/>
      <c r="D42" s="32"/>
      <c r="E42" s="32"/>
      <c r="F42" s="32"/>
      <c r="G42" s="32"/>
      <c r="H42" s="33"/>
      <c r="I42" s="5"/>
      <c r="J42" s="5"/>
      <c r="K42" s="32"/>
      <c r="L42" s="5"/>
      <c r="M42" s="20"/>
      <c r="N42" s="3"/>
      <c r="O42" s="5"/>
      <c r="P42" s="4">
        <v>9902</v>
      </c>
      <c r="Q42" s="5">
        <f>J129</f>
        <v>0.54776484996938146</v>
      </c>
      <c r="W42" s="31"/>
      <c r="X42" s="3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3"/>
      <c r="AJ42" s="3"/>
    </row>
    <row r="43" spans="1:36" ht="12.75" customHeight="1">
      <c r="G43" s="32">
        <f>SUM(G33:G39)</f>
        <v>1873</v>
      </c>
      <c r="H43" s="33">
        <f>SUM(H31:H41)</f>
        <v>1581</v>
      </c>
      <c r="I43" s="5">
        <f>I33/B28</f>
        <v>0.50947553988541205</v>
      </c>
      <c r="J43" s="5">
        <f>H43/B28</f>
        <v>0.6967827236668136</v>
      </c>
      <c r="K43" s="5">
        <f>J43-I43</f>
        <v>0.18730718378140154</v>
      </c>
      <c r="L43" s="5"/>
      <c r="M43" s="6"/>
      <c r="N43" s="6"/>
      <c r="O43" s="5"/>
      <c r="P43" s="30" t="s">
        <v>13</v>
      </c>
      <c r="Q43" s="5">
        <f>J152</f>
        <v>0.29315960912052119</v>
      </c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ht="12.75" customHeight="1">
      <c r="I44" s="5"/>
      <c r="J44" s="5"/>
      <c r="L44" s="5"/>
      <c r="M44" s="6"/>
      <c r="N44" s="6"/>
      <c r="O44" s="5"/>
      <c r="P44" s="30" t="s">
        <v>14</v>
      </c>
      <c r="Q44" s="5">
        <f>J173</f>
        <v>0.46417704011065009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ht="12.75" customHeight="1">
      <c r="A45" s="35" t="s">
        <v>28</v>
      </c>
      <c r="B45" s="35"/>
      <c r="C45" s="35"/>
      <c r="D45" s="36"/>
      <c r="E45" s="36"/>
      <c r="G45" s="37">
        <f>((H31*4)+(H32*5)+(H33*6)+(H34*7)+(H35*8)+(H36*9)+(H37*10)+(H38*11)+(H41*11))/H43</f>
        <v>6.3554712207463631</v>
      </c>
      <c r="I45" s="37">
        <f>B28-H43</f>
        <v>688</v>
      </c>
      <c r="J45" s="37">
        <f>I45*100/B28</f>
        <v>30.321727633318641</v>
      </c>
      <c r="L45" s="5"/>
      <c r="M45" s="6"/>
      <c r="N45" s="6"/>
      <c r="O45" s="5"/>
      <c r="P45" s="30" t="s">
        <v>15</v>
      </c>
      <c r="Q45" s="5">
        <f>J194</f>
        <v>0.27627627627627627</v>
      </c>
      <c r="W45" s="40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3"/>
      <c r="AJ45" s="3"/>
    </row>
    <row r="46" spans="1:36" ht="12.75" customHeight="1">
      <c r="I46" s="5"/>
      <c r="J46" s="5"/>
      <c r="L46" s="5"/>
      <c r="M46" s="6"/>
      <c r="N46" s="6"/>
      <c r="O46" s="5"/>
      <c r="P46" s="30" t="s">
        <v>16</v>
      </c>
      <c r="Q46" s="5">
        <f>J215</f>
        <v>0.55664122137404581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ht="12.75" customHeight="1">
      <c r="A47" s="44" t="s">
        <v>31</v>
      </c>
      <c r="I47" s="5"/>
      <c r="J47" s="5"/>
      <c r="L47" s="5"/>
      <c r="M47" s="6"/>
      <c r="N47" s="6"/>
      <c r="O47" s="5"/>
      <c r="P47" s="30" t="s">
        <v>17</v>
      </c>
      <c r="Q47" s="5">
        <f>J234</f>
        <v>0.26525198938992045</v>
      </c>
      <c r="W47" s="4"/>
      <c r="X47" s="11" t="s">
        <v>32</v>
      </c>
      <c r="Y47" s="11"/>
      <c r="Z47" s="11"/>
      <c r="AA47" s="11"/>
      <c r="AB47" s="11"/>
      <c r="AC47" s="11"/>
      <c r="AD47" s="11"/>
      <c r="AE47" s="11"/>
      <c r="AF47" s="11"/>
      <c r="AG47" s="11"/>
      <c r="AH47" s="45"/>
      <c r="AI47" s="3"/>
      <c r="AJ47" s="3"/>
    </row>
    <row r="48" spans="1:36" ht="25.5" customHeight="1">
      <c r="B48" s="185" t="s">
        <v>1</v>
      </c>
      <c r="C48" s="186"/>
      <c r="D48" s="186"/>
      <c r="E48" s="186"/>
      <c r="F48" s="186"/>
      <c r="G48" s="186"/>
      <c r="I48" s="7" t="s">
        <v>2</v>
      </c>
      <c r="J48" s="7" t="s">
        <v>3</v>
      </c>
      <c r="K48" s="8" t="s">
        <v>4</v>
      </c>
      <c r="L48" s="7" t="s">
        <v>5</v>
      </c>
      <c r="M48" s="9" t="s">
        <v>6</v>
      </c>
      <c r="N48" s="9" t="s">
        <v>7</v>
      </c>
      <c r="O48" s="10" t="s">
        <v>8</v>
      </c>
      <c r="P48" s="30" t="s">
        <v>18</v>
      </c>
      <c r="Q48" s="5">
        <f>J253</f>
        <v>0.57135416666666672</v>
      </c>
      <c r="X48" s="187" t="s">
        <v>11</v>
      </c>
      <c r="Y48" s="186"/>
      <c r="Z48" s="186"/>
      <c r="AA48" s="186"/>
      <c r="AB48" s="186"/>
      <c r="AC48" s="186"/>
      <c r="AD48" s="186"/>
      <c r="AE48" s="186"/>
      <c r="AF48" s="186"/>
      <c r="AG48" s="186"/>
      <c r="AH48" s="3"/>
      <c r="AI48" s="3"/>
      <c r="AJ48" s="3"/>
    </row>
    <row r="49" spans="1:39" ht="12.75" customHeight="1">
      <c r="A49" s="12" t="s">
        <v>9</v>
      </c>
      <c r="B49" s="13">
        <v>1</v>
      </c>
      <c r="C49" s="13">
        <v>2</v>
      </c>
      <c r="D49" s="13">
        <v>3</v>
      </c>
      <c r="E49" s="13">
        <v>4</v>
      </c>
      <c r="F49" s="13">
        <v>5</v>
      </c>
      <c r="G49" s="13">
        <v>6</v>
      </c>
      <c r="H49" s="14" t="s">
        <v>10</v>
      </c>
      <c r="I49" s="15"/>
      <c r="J49" s="15"/>
      <c r="K49" s="16"/>
      <c r="L49" s="17"/>
      <c r="M49" s="6"/>
      <c r="N49" s="6"/>
      <c r="O49" s="5"/>
      <c r="P49" s="30" t="s">
        <v>19</v>
      </c>
      <c r="Q49" s="5">
        <f>J268</f>
        <v>0.30352941176470588</v>
      </c>
      <c r="W49" s="21" t="s">
        <v>12</v>
      </c>
      <c r="X49" s="1">
        <v>9701</v>
      </c>
      <c r="Y49" s="2">
        <v>9702</v>
      </c>
      <c r="Z49" s="2">
        <v>9801</v>
      </c>
      <c r="AA49" s="2">
        <v>9802</v>
      </c>
      <c r="AB49" s="2">
        <v>9901</v>
      </c>
      <c r="AC49" s="2">
        <v>9902</v>
      </c>
      <c r="AD49" s="22" t="s">
        <v>13</v>
      </c>
      <c r="AE49" s="22" t="s">
        <v>14</v>
      </c>
      <c r="AF49" s="22" t="s">
        <v>15</v>
      </c>
      <c r="AG49" s="22" t="s">
        <v>16</v>
      </c>
      <c r="AH49" s="22" t="s">
        <v>17</v>
      </c>
      <c r="AI49" s="22" t="s">
        <v>18</v>
      </c>
      <c r="AJ49" s="22" t="s">
        <v>19</v>
      </c>
      <c r="AK49" s="22" t="s">
        <v>20</v>
      </c>
      <c r="AL49" s="22" t="s">
        <v>21</v>
      </c>
      <c r="AM49" s="22" t="s">
        <v>22</v>
      </c>
    </row>
    <row r="50" spans="1:39" ht="12.75" customHeight="1">
      <c r="A50" s="13">
        <v>9801</v>
      </c>
      <c r="B50" s="13">
        <v>183</v>
      </c>
      <c r="C50" s="13"/>
      <c r="D50" s="13"/>
      <c r="E50" s="13"/>
      <c r="F50" s="13"/>
      <c r="G50" s="13"/>
      <c r="H50" s="19"/>
      <c r="I50" s="15"/>
      <c r="J50" s="15"/>
      <c r="K50" s="16"/>
      <c r="L50" s="17"/>
      <c r="M50" s="20">
        <f>B50</f>
        <v>183</v>
      </c>
      <c r="N50" s="6"/>
      <c r="O50" s="5"/>
      <c r="P50" s="30" t="s">
        <v>20</v>
      </c>
      <c r="Q50" s="5">
        <f>J283</f>
        <v>0.58056133056133052</v>
      </c>
      <c r="W50" s="24" t="s">
        <v>23</v>
      </c>
      <c r="X50" s="23">
        <f t="shared" ref="X50:AG50" si="27">100%-X28</f>
        <v>0.18076923076923079</v>
      </c>
      <c r="Y50" s="23">
        <f t="shared" si="27"/>
        <v>6.2582635522256513E-2</v>
      </c>
      <c r="Z50" s="23">
        <f t="shared" si="27"/>
        <v>0.32786885245901642</v>
      </c>
      <c r="AA50" s="23">
        <f t="shared" si="27"/>
        <v>0.16755070202808109</v>
      </c>
      <c r="AB50" s="23">
        <f t="shared" si="27"/>
        <v>0.38805970149253732</v>
      </c>
      <c r="AC50" s="23">
        <f t="shared" si="27"/>
        <v>0.25260257195345992</v>
      </c>
      <c r="AD50" s="23">
        <f t="shared" si="27"/>
        <v>0.3876221498371335</v>
      </c>
      <c r="AE50" s="23">
        <f t="shared" si="27"/>
        <v>0.17869986168741359</v>
      </c>
      <c r="AF50" s="23">
        <f t="shared" si="27"/>
        <v>0.29129129129129128</v>
      </c>
      <c r="AG50" s="23">
        <f t="shared" si="27"/>
        <v>0.19022900763358774</v>
      </c>
      <c r="AH50" s="3">
        <f t="shared" ref="AH50:AH54" si="28">O222</f>
        <v>0.24137931034482762</v>
      </c>
      <c r="AI50" s="3">
        <f t="shared" ref="AI50:AI54" si="29">O241</f>
        <v>0.23541666666666672</v>
      </c>
      <c r="AJ50" s="3">
        <f t="shared" ref="AJ50:AJ54" si="30">O258</f>
        <v>0.31529411764705884</v>
      </c>
      <c r="AK50" s="5">
        <f t="shared" ref="AK50:AK53" si="31">O273</f>
        <v>0.20140332640332637</v>
      </c>
      <c r="AL50" s="5">
        <f t="shared" ref="AL50:AL52" si="32">O288</f>
        <v>0.33211678832116787</v>
      </c>
      <c r="AM50" s="5">
        <f t="shared" ref="AM50:AM51" si="33">O302</f>
        <v>0.19279108370879772</v>
      </c>
    </row>
    <row r="51" spans="1:39" ht="12.75" customHeight="1">
      <c r="A51" s="13">
        <v>9802</v>
      </c>
      <c r="B51" s="13"/>
      <c r="C51" s="13">
        <v>121</v>
      </c>
      <c r="D51" s="13"/>
      <c r="E51" s="13"/>
      <c r="F51" s="13"/>
      <c r="G51" s="13"/>
      <c r="H51" s="19"/>
      <c r="I51" s="15"/>
      <c r="J51" s="15"/>
      <c r="K51" s="16"/>
      <c r="L51" s="17">
        <f>C51/B50</f>
        <v>0.66120218579234968</v>
      </c>
      <c r="M51" s="20">
        <v>123</v>
      </c>
      <c r="N51" s="3">
        <f t="shared" ref="N51:N60" si="34">M51/M50</f>
        <v>0.67213114754098358</v>
      </c>
      <c r="O51" s="5">
        <f t="shared" ref="O51:O60" si="35">100%-N51</f>
        <v>0.32786885245901642</v>
      </c>
      <c r="W51" s="24" t="s">
        <v>24</v>
      </c>
      <c r="X51" s="23">
        <f t="shared" ref="X51:AG51" si="36">100%-X29</f>
        <v>0.11267605633802813</v>
      </c>
      <c r="Y51" s="23">
        <f t="shared" si="36"/>
        <v>6.7700987306064886E-2</v>
      </c>
      <c r="Z51" s="23">
        <f t="shared" si="36"/>
        <v>4.065040650406504E-2</v>
      </c>
      <c r="AA51" s="23">
        <f t="shared" si="36"/>
        <v>8.8455772113943065E-2</v>
      </c>
      <c r="AB51" s="23">
        <f t="shared" si="36"/>
        <v>0.19512195121951215</v>
      </c>
      <c r="AC51" s="23">
        <f t="shared" si="36"/>
        <v>7.7427283900040944E-2</v>
      </c>
      <c r="AD51" s="23">
        <f t="shared" si="36"/>
        <v>0.12765957446808507</v>
      </c>
      <c r="AE51" s="23">
        <f t="shared" si="36"/>
        <v>0.10980127989221955</v>
      </c>
      <c r="AF51" s="23">
        <f t="shared" si="36"/>
        <v>0.31355932203389836</v>
      </c>
      <c r="AG51" s="23">
        <f t="shared" si="36"/>
        <v>9.6907993966817485E-2</v>
      </c>
      <c r="AH51" s="3">
        <f t="shared" si="28"/>
        <v>0.28671328671328666</v>
      </c>
      <c r="AI51" s="3">
        <f t="shared" si="29"/>
        <v>1.9414168937329723E-2</v>
      </c>
      <c r="AJ51" s="3">
        <f t="shared" si="30"/>
        <v>0.12371134020618557</v>
      </c>
      <c r="AK51" s="5">
        <f t="shared" si="31"/>
        <v>5.9550927432476364E-2</v>
      </c>
      <c r="AL51" s="5">
        <f t="shared" si="32"/>
        <v>0.11475409836065575</v>
      </c>
      <c r="AM51" s="5">
        <f t="shared" si="33"/>
        <v>5.8460634547591095E-2</v>
      </c>
    </row>
    <row r="52" spans="1:39" ht="12.75" customHeight="1">
      <c r="A52" s="13">
        <v>9901</v>
      </c>
      <c r="B52" s="13"/>
      <c r="C52" s="13"/>
      <c r="D52" s="13">
        <v>107</v>
      </c>
      <c r="E52" s="13"/>
      <c r="F52" s="13"/>
      <c r="G52" s="13"/>
      <c r="H52" s="19"/>
      <c r="I52" s="15"/>
      <c r="J52" s="15"/>
      <c r="K52" s="16"/>
      <c r="L52" s="17">
        <f>D52/C51</f>
        <v>0.88429752066115708</v>
      </c>
      <c r="M52" s="20">
        <v>118</v>
      </c>
      <c r="N52" s="3">
        <f t="shared" si="34"/>
        <v>0.95934959349593496</v>
      </c>
      <c r="O52" s="5">
        <f t="shared" si="35"/>
        <v>4.065040650406504E-2</v>
      </c>
      <c r="W52" s="24" t="s">
        <v>25</v>
      </c>
      <c r="X52" s="23">
        <f t="shared" ref="X52:AG52" si="37">100%-X30</f>
        <v>0.1428571428571429</v>
      </c>
      <c r="Y52" s="23">
        <f t="shared" si="37"/>
        <v>4.2360060514372133E-2</v>
      </c>
      <c r="Z52" s="23">
        <f t="shared" si="37"/>
        <v>0.11864406779661019</v>
      </c>
      <c r="AA52" s="23">
        <f t="shared" si="37"/>
        <v>9.9095394736842146E-2</v>
      </c>
      <c r="AB52" s="23">
        <f t="shared" si="37"/>
        <v>0.28030303030303028</v>
      </c>
      <c r="AC52" s="23">
        <f t="shared" si="37"/>
        <v>5.3730017761989379E-2</v>
      </c>
      <c r="AD52" s="23">
        <f t="shared" si="37"/>
        <v>0.21341463414634143</v>
      </c>
      <c r="AE52" s="23">
        <f t="shared" si="37"/>
        <v>9.8751418842224714E-2</v>
      </c>
      <c r="AF52" s="23">
        <f t="shared" si="37"/>
        <v>-0.11728395061728403</v>
      </c>
      <c r="AG52" s="23">
        <f t="shared" si="37"/>
        <v>8.3089770354906056E-2</v>
      </c>
      <c r="AH52" s="3">
        <f t="shared" si="28"/>
        <v>0.15686274509803921</v>
      </c>
      <c r="AI52" s="3">
        <f t="shared" si="29"/>
        <v>7.0510593956234824E-2</v>
      </c>
      <c r="AJ52" s="3">
        <f t="shared" si="30"/>
        <v>0.17647058823529416</v>
      </c>
      <c r="AK52" s="5">
        <f t="shared" si="31"/>
        <v>7.0934256055363298E-2</v>
      </c>
      <c r="AL52" s="5">
        <f t="shared" si="32"/>
        <v>0.13580246913580252</v>
      </c>
    </row>
    <row r="53" spans="1:39" ht="12.75" customHeight="1">
      <c r="A53" s="13">
        <v>9902</v>
      </c>
      <c r="B53" s="13"/>
      <c r="C53" s="13"/>
      <c r="D53" s="13"/>
      <c r="E53" s="13">
        <v>81</v>
      </c>
      <c r="F53" s="13"/>
      <c r="G53" s="13"/>
      <c r="H53" s="19">
        <v>1</v>
      </c>
      <c r="I53" s="15"/>
      <c r="J53" s="15"/>
      <c r="K53" s="16"/>
      <c r="L53" s="17">
        <f>E53/D52</f>
        <v>0.7570093457943925</v>
      </c>
      <c r="M53" s="20">
        <v>104</v>
      </c>
      <c r="N53" s="3">
        <f t="shared" si="34"/>
        <v>0.88135593220338981</v>
      </c>
      <c r="O53" s="5">
        <f t="shared" si="35"/>
        <v>0.11864406779661019</v>
      </c>
      <c r="W53" s="24" t="s">
        <v>26</v>
      </c>
      <c r="X53" s="23">
        <f t="shared" ref="X53:AG53" si="38">100%-X31</f>
        <v>0.15432098765432101</v>
      </c>
      <c r="Y53" s="23">
        <f t="shared" si="38"/>
        <v>7.2669826224328604E-2</v>
      </c>
      <c r="Z53" s="23">
        <f t="shared" si="38"/>
        <v>0.13461538461538458</v>
      </c>
      <c r="AA53" s="23">
        <f t="shared" si="38"/>
        <v>9.3108169785486083E-2</v>
      </c>
      <c r="AB53" s="23">
        <f t="shared" si="38"/>
        <v>4.2105263157894757E-2</v>
      </c>
      <c r="AC53" s="23">
        <f t="shared" si="38"/>
        <v>6.1004223369310218E-2</v>
      </c>
      <c r="AD53" s="23">
        <f t="shared" si="38"/>
        <v>0.18604651162790697</v>
      </c>
      <c r="AE53" s="23">
        <f t="shared" si="38"/>
        <v>9.6977329974811122E-2</v>
      </c>
      <c r="AF53" s="23">
        <f t="shared" si="38"/>
        <v>0.34254143646408841</v>
      </c>
      <c r="AG53" s="23">
        <f t="shared" si="38"/>
        <v>6.6029143897996412E-2</v>
      </c>
      <c r="AH53" s="3">
        <f t="shared" si="28"/>
        <v>0.17441860465116277</v>
      </c>
      <c r="AI53" s="3">
        <f t="shared" si="29"/>
        <v>8.9312406576980585E-2</v>
      </c>
      <c r="AJ53" s="3">
        <f t="shared" si="30"/>
        <v>0.19047619047619047</v>
      </c>
      <c r="AK53" s="5">
        <f t="shared" si="31"/>
        <v>6.40595903165736E-2</v>
      </c>
    </row>
    <row r="54" spans="1:39" ht="12.75" customHeight="1">
      <c r="A54" s="27" t="s">
        <v>13</v>
      </c>
      <c r="B54" s="13"/>
      <c r="C54" s="13"/>
      <c r="D54" s="13"/>
      <c r="E54" s="13"/>
      <c r="F54" s="13">
        <v>52</v>
      </c>
      <c r="G54" s="13"/>
      <c r="H54" s="19">
        <v>8</v>
      </c>
      <c r="I54" s="15"/>
      <c r="J54" s="15"/>
      <c r="K54" s="16"/>
      <c r="L54" s="17">
        <f>F54/E53</f>
        <v>0.64197530864197527</v>
      </c>
      <c r="M54" s="20">
        <v>90</v>
      </c>
      <c r="N54" s="3">
        <f t="shared" si="34"/>
        <v>0.86538461538461542</v>
      </c>
      <c r="O54" s="5">
        <f t="shared" si="35"/>
        <v>0.13461538461538458</v>
      </c>
      <c r="W54" s="24" t="s">
        <v>27</v>
      </c>
      <c r="X54" s="23">
        <f t="shared" ref="X54:AG54" si="39">100%-X32</f>
        <v>0.20437956204379559</v>
      </c>
      <c r="Y54" s="23">
        <f t="shared" si="39"/>
        <v>7.7796706416808581E-2</v>
      </c>
      <c r="Z54" s="23">
        <f t="shared" si="39"/>
        <v>0.26666666666666672</v>
      </c>
      <c r="AA54" s="23">
        <f t="shared" si="39"/>
        <v>6.9451434323100192E-2</v>
      </c>
      <c r="AB54" s="23">
        <f t="shared" si="39"/>
        <v>0.1648351648351648</v>
      </c>
      <c r="AC54" s="23">
        <f t="shared" si="39"/>
        <v>5.6471764117941081E-2</v>
      </c>
      <c r="AD54" s="23">
        <f t="shared" si="39"/>
        <v>8.5714285714285743E-2</v>
      </c>
      <c r="AE54" s="23">
        <f t="shared" si="39"/>
        <v>6.1831706183170576E-2</v>
      </c>
      <c r="AF54" s="23">
        <f t="shared" si="39"/>
        <v>0.21008403361344541</v>
      </c>
      <c r="AG54" s="23">
        <f t="shared" si="39"/>
        <v>7.5572891272549958E-2</v>
      </c>
      <c r="AH54" s="3">
        <f t="shared" si="28"/>
        <v>0.16901408450704225</v>
      </c>
      <c r="AI54" s="3">
        <f t="shared" si="29"/>
        <v>6.1551087402544113E-2</v>
      </c>
      <c r="AJ54" s="3">
        <f t="shared" si="30"/>
        <v>0.18235294117647061</v>
      </c>
    </row>
    <row r="55" spans="1:39" ht="12.75" customHeight="1">
      <c r="A55" s="27" t="s">
        <v>14</v>
      </c>
      <c r="B55" s="13"/>
      <c r="C55" s="13"/>
      <c r="D55" s="13"/>
      <c r="E55" s="13"/>
      <c r="F55" s="13"/>
      <c r="G55" s="13">
        <v>52</v>
      </c>
      <c r="H55" s="19">
        <v>24</v>
      </c>
      <c r="I55" s="26">
        <f>H55+H54+H53</f>
        <v>33</v>
      </c>
      <c r="J55" s="15"/>
      <c r="K55" s="16"/>
      <c r="L55" s="17">
        <f>G55/F54</f>
        <v>1</v>
      </c>
      <c r="M55" s="20">
        <v>66</v>
      </c>
      <c r="N55" s="3">
        <f t="shared" si="34"/>
        <v>0.73333333333333328</v>
      </c>
      <c r="O55" s="5">
        <f t="shared" si="35"/>
        <v>0.26666666666666672</v>
      </c>
      <c r="W55" s="28"/>
      <c r="X55" s="23"/>
      <c r="Y55" s="23"/>
      <c r="Z55" s="23"/>
      <c r="AA55" s="23"/>
      <c r="AB55" s="23"/>
      <c r="AC55" s="23"/>
      <c r="AD55" s="25"/>
      <c r="AE55" s="25"/>
      <c r="AF55" s="25"/>
      <c r="AG55" s="25"/>
      <c r="AH55" s="29"/>
      <c r="AI55" s="3"/>
      <c r="AJ55" s="3"/>
    </row>
    <row r="56" spans="1:39" ht="12.75" customHeight="1">
      <c r="A56" s="27" t="s">
        <v>15</v>
      </c>
      <c r="B56" s="13"/>
      <c r="C56" s="13"/>
      <c r="D56" s="13"/>
      <c r="E56" s="13"/>
      <c r="F56" s="13"/>
      <c r="G56" s="13">
        <v>28</v>
      </c>
      <c r="H56" s="19">
        <v>19</v>
      </c>
      <c r="I56" s="15"/>
      <c r="J56" s="15"/>
      <c r="K56" s="16"/>
      <c r="L56" s="17"/>
      <c r="M56" s="20">
        <v>29</v>
      </c>
      <c r="N56" s="3">
        <f t="shared" si="34"/>
        <v>0.43939393939393939</v>
      </c>
      <c r="O56" s="5">
        <f t="shared" si="35"/>
        <v>0.56060606060606055</v>
      </c>
      <c r="W56" s="28"/>
      <c r="X56" s="23"/>
      <c r="Y56" s="23"/>
      <c r="Z56" s="23"/>
      <c r="AA56" s="23"/>
      <c r="AB56" s="23"/>
      <c r="AC56" s="25"/>
      <c r="AD56" s="25"/>
      <c r="AE56" s="25"/>
      <c r="AF56" s="25"/>
      <c r="AG56" s="25"/>
      <c r="AH56" s="29"/>
      <c r="AI56" s="3"/>
      <c r="AJ56" s="3"/>
    </row>
    <row r="57" spans="1:39" ht="12.75" customHeight="1">
      <c r="A57" s="27" t="s">
        <v>16</v>
      </c>
      <c r="B57" s="13"/>
      <c r="C57" s="13"/>
      <c r="D57" s="13"/>
      <c r="E57" s="13"/>
      <c r="F57" s="13"/>
      <c r="G57" s="13">
        <v>12</v>
      </c>
      <c r="H57" s="19">
        <v>9</v>
      </c>
      <c r="I57" s="15"/>
      <c r="J57" s="15"/>
      <c r="K57" s="16"/>
      <c r="L57" s="17"/>
      <c r="M57" s="20">
        <v>13</v>
      </c>
      <c r="N57" s="3">
        <f t="shared" si="34"/>
        <v>0.44827586206896552</v>
      </c>
      <c r="O57" s="5">
        <f t="shared" si="35"/>
        <v>0.55172413793103448</v>
      </c>
      <c r="W57" s="27"/>
      <c r="X57" s="23"/>
      <c r="Y57" s="23"/>
      <c r="Z57" s="23"/>
      <c r="AA57" s="23"/>
      <c r="AB57" s="25"/>
      <c r="AC57" s="25"/>
      <c r="AD57" s="25"/>
      <c r="AE57" s="25"/>
      <c r="AF57" s="25"/>
      <c r="AG57" s="25"/>
      <c r="AH57" s="29"/>
      <c r="AI57" s="3"/>
      <c r="AJ57" s="3"/>
    </row>
    <row r="58" spans="1:39" ht="12.75" customHeight="1">
      <c r="A58" s="27" t="s">
        <v>17</v>
      </c>
      <c r="B58" s="13"/>
      <c r="C58" s="13"/>
      <c r="D58" s="13"/>
      <c r="E58" s="13"/>
      <c r="F58" s="13"/>
      <c r="G58" s="13">
        <v>5</v>
      </c>
      <c r="H58" s="19">
        <v>3</v>
      </c>
      <c r="I58" s="15"/>
      <c r="J58" s="15"/>
      <c r="K58" s="16"/>
      <c r="L58" s="17"/>
      <c r="M58" s="20">
        <v>7</v>
      </c>
      <c r="N58" s="3">
        <f t="shared" si="34"/>
        <v>0.53846153846153844</v>
      </c>
      <c r="O58" s="5">
        <f t="shared" si="35"/>
        <v>0.46153846153846156</v>
      </c>
      <c r="W58" s="46"/>
      <c r="X58" s="3"/>
      <c r="Y58" s="3"/>
      <c r="Z58" s="3"/>
      <c r="AA58" s="29"/>
      <c r="AB58" s="29"/>
      <c r="AC58" s="29"/>
      <c r="AD58" s="29"/>
      <c r="AE58" s="29"/>
      <c r="AF58" s="29"/>
      <c r="AG58" s="29"/>
      <c r="AH58" s="29"/>
      <c r="AI58" s="3"/>
      <c r="AJ58" s="3"/>
    </row>
    <row r="59" spans="1:39" ht="12.75" customHeight="1">
      <c r="A59" s="27" t="s">
        <v>18</v>
      </c>
      <c r="B59" s="13"/>
      <c r="C59" s="13"/>
      <c r="D59" s="13"/>
      <c r="E59" s="13"/>
      <c r="F59" s="13"/>
      <c r="G59" s="13">
        <v>4</v>
      </c>
      <c r="H59" s="19">
        <v>1</v>
      </c>
      <c r="I59" s="15"/>
      <c r="J59" s="15"/>
      <c r="K59" s="16"/>
      <c r="L59" s="17"/>
      <c r="M59" s="20">
        <v>5</v>
      </c>
      <c r="N59" s="3">
        <f t="shared" si="34"/>
        <v>0.7142857142857143</v>
      </c>
      <c r="O59" s="5">
        <f t="shared" si="35"/>
        <v>0.2857142857142857</v>
      </c>
      <c r="W59" s="31"/>
      <c r="X59" s="3"/>
      <c r="Y59" s="3"/>
      <c r="Z59" s="29"/>
      <c r="AA59" s="29"/>
      <c r="AB59" s="29"/>
      <c r="AC59" s="29"/>
      <c r="AD59" s="29"/>
      <c r="AE59" s="29"/>
      <c r="AF59" s="29"/>
      <c r="AG59" s="29"/>
      <c r="AH59" s="29"/>
      <c r="AI59" s="3"/>
      <c r="AJ59" s="3"/>
    </row>
    <row r="60" spans="1:39" ht="12.75" customHeight="1">
      <c r="A60" s="27" t="s">
        <v>19</v>
      </c>
      <c r="B60" s="13"/>
      <c r="C60" s="13"/>
      <c r="D60" s="13"/>
      <c r="E60" s="13"/>
      <c r="F60" s="13"/>
      <c r="G60" s="13">
        <f>'Prepa 4'!G60+'Prepa 3'!G61+'Prepa 2'!G59+'Prepa 1'!G57</f>
        <v>0</v>
      </c>
      <c r="H60" s="19">
        <f>'Prepa 4'!H60+'Prepa 3'!H61+'Prepa 2'!H59+'Prepa 1'!H57</f>
        <v>4</v>
      </c>
      <c r="I60" s="15"/>
      <c r="J60" s="15"/>
      <c r="K60" s="16"/>
      <c r="L60" s="17"/>
      <c r="M60" s="20">
        <f>'Prepa 4'!M60+'Prepa 3'!M61+'Prepa 2'!M59+'Prepa 1'!M57</f>
        <v>0</v>
      </c>
      <c r="N60" s="3">
        <f t="shared" si="34"/>
        <v>0</v>
      </c>
      <c r="O60" s="5">
        <f t="shared" si="35"/>
        <v>1</v>
      </c>
      <c r="W60" s="31"/>
      <c r="X60" s="3"/>
      <c r="Y60" s="3"/>
      <c r="Z60" s="29"/>
      <c r="AA60" s="29"/>
      <c r="AB60" s="29"/>
      <c r="AC60" s="29"/>
      <c r="AD60" s="29"/>
      <c r="AE60" s="29"/>
      <c r="AF60" s="29"/>
      <c r="AG60" s="29"/>
      <c r="AH60" s="29"/>
      <c r="AI60" s="3"/>
      <c r="AJ60" s="3"/>
    </row>
    <row r="61" spans="1:39" ht="12.75" customHeight="1">
      <c r="A61" s="27" t="s">
        <v>20</v>
      </c>
      <c r="B61" s="32"/>
      <c r="C61" s="32"/>
      <c r="D61" s="32"/>
      <c r="E61" s="32"/>
      <c r="F61" s="32"/>
      <c r="G61" s="32"/>
      <c r="H61" s="33"/>
      <c r="I61" s="47"/>
      <c r="J61" s="47"/>
      <c r="K61" s="48"/>
      <c r="L61" s="47"/>
      <c r="M61" s="20"/>
      <c r="N61" s="3"/>
      <c r="O61" s="5"/>
      <c r="W61" s="31"/>
      <c r="X61" s="3"/>
      <c r="Y61" s="3"/>
      <c r="Z61" s="29"/>
      <c r="AA61" s="29"/>
      <c r="AB61" s="29"/>
      <c r="AC61" s="29"/>
      <c r="AD61" s="29"/>
      <c r="AE61" s="29"/>
      <c r="AF61" s="29"/>
      <c r="AG61" s="29"/>
      <c r="AH61" s="29"/>
      <c r="AI61" s="3"/>
      <c r="AJ61" s="3"/>
    </row>
    <row r="62" spans="1:39" ht="12.75" customHeight="1">
      <c r="A62" s="27" t="s">
        <v>21</v>
      </c>
      <c r="B62" s="32"/>
      <c r="C62" s="32"/>
      <c r="D62" s="32"/>
      <c r="E62" s="32"/>
      <c r="F62" s="32"/>
      <c r="G62" s="32"/>
      <c r="H62" s="33"/>
      <c r="I62" s="47"/>
      <c r="J62" s="47"/>
      <c r="K62" s="48"/>
      <c r="L62" s="47"/>
      <c r="M62" s="20"/>
      <c r="N62" s="3"/>
      <c r="O62" s="5"/>
      <c r="W62" s="31"/>
      <c r="X62" s="3"/>
      <c r="Y62" s="3"/>
      <c r="Z62" s="29"/>
      <c r="AA62" s="29"/>
      <c r="AB62" s="29"/>
      <c r="AC62" s="29"/>
      <c r="AD62" s="29"/>
      <c r="AE62" s="29"/>
      <c r="AF62" s="29"/>
      <c r="AG62" s="29"/>
      <c r="AH62" s="29"/>
      <c r="AI62" s="3"/>
      <c r="AJ62" s="3"/>
    </row>
    <row r="63" spans="1:39" ht="12.75" customHeight="1">
      <c r="A63" s="31" t="s">
        <v>22</v>
      </c>
      <c r="B63" s="32"/>
      <c r="C63" s="32"/>
      <c r="D63" s="32"/>
      <c r="E63" s="32"/>
      <c r="F63" s="32"/>
      <c r="G63" s="32"/>
      <c r="H63" s="33"/>
      <c r="I63" s="47"/>
      <c r="J63" s="47"/>
      <c r="K63" s="48"/>
      <c r="L63" s="47"/>
      <c r="M63" s="20"/>
      <c r="N63" s="3"/>
      <c r="O63" s="5"/>
      <c r="W63" s="31"/>
      <c r="X63" s="3"/>
      <c r="Y63" s="3"/>
      <c r="Z63" s="29"/>
      <c r="AA63" s="29"/>
      <c r="AB63" s="29"/>
      <c r="AC63" s="29"/>
      <c r="AD63" s="29"/>
      <c r="AE63" s="29"/>
      <c r="AF63" s="29"/>
      <c r="AG63" s="29"/>
      <c r="AH63" s="29"/>
      <c r="AI63" s="3"/>
      <c r="AJ63" s="3"/>
    </row>
    <row r="64" spans="1:39" ht="12.75" customHeight="1">
      <c r="A64" s="27" t="s">
        <v>33</v>
      </c>
      <c r="B64" s="32"/>
      <c r="C64" s="32"/>
      <c r="D64" s="32"/>
      <c r="E64" s="32"/>
      <c r="F64" s="32"/>
      <c r="G64" s="32"/>
      <c r="H64" s="33"/>
      <c r="I64" s="47"/>
      <c r="J64" s="47"/>
      <c r="K64" s="48"/>
      <c r="L64" s="47"/>
      <c r="M64" s="20"/>
      <c r="N64" s="3"/>
      <c r="O64" s="5"/>
      <c r="W64" s="31"/>
      <c r="X64" s="3"/>
      <c r="Y64" s="3"/>
      <c r="Z64" s="29"/>
      <c r="AA64" s="29"/>
      <c r="AB64" s="29"/>
      <c r="AC64" s="29"/>
      <c r="AD64" s="29"/>
      <c r="AE64" s="29"/>
      <c r="AF64" s="29"/>
      <c r="AG64" s="29"/>
      <c r="AH64" s="29"/>
      <c r="AI64" s="3"/>
      <c r="AJ64" s="3"/>
    </row>
    <row r="65" spans="1:52" ht="12.75" customHeight="1">
      <c r="A65" s="31" t="s">
        <v>34</v>
      </c>
      <c r="B65" s="32"/>
      <c r="C65" s="32"/>
      <c r="D65" s="32"/>
      <c r="E65" s="32"/>
      <c r="F65" s="32"/>
      <c r="G65" s="32">
        <v>4</v>
      </c>
      <c r="H65" s="33">
        <v>2</v>
      </c>
      <c r="I65" s="47"/>
      <c r="J65" s="47"/>
      <c r="K65" s="48"/>
      <c r="L65" s="47"/>
      <c r="M65" s="20">
        <v>4</v>
      </c>
      <c r="N65" s="3"/>
      <c r="O65" s="5"/>
      <c r="W65" s="31"/>
      <c r="X65" s="3"/>
      <c r="Y65" s="3"/>
      <c r="Z65" s="29"/>
      <c r="AA65" s="29"/>
      <c r="AB65" s="29"/>
      <c r="AC65" s="29"/>
      <c r="AD65" s="29"/>
      <c r="AE65" s="29"/>
      <c r="AF65" s="29"/>
      <c r="AG65" s="29"/>
      <c r="AH65" s="29"/>
      <c r="AI65" s="3"/>
      <c r="AJ65" s="3"/>
    </row>
    <row r="66" spans="1:52" ht="12.75" customHeight="1">
      <c r="G66" s="32">
        <f>SUM(G55:G60)</f>
        <v>101</v>
      </c>
      <c r="H66" s="49">
        <f>SUM(H53:H65)</f>
        <v>71</v>
      </c>
      <c r="I66" s="47">
        <f>I55/B50</f>
        <v>0.18032786885245902</v>
      </c>
      <c r="J66" s="47">
        <f>H66/B50</f>
        <v>0.38797814207650272</v>
      </c>
      <c r="K66" s="47">
        <f>J66-I66</f>
        <v>0.2076502732240437</v>
      </c>
      <c r="L66" s="47"/>
      <c r="M66" s="6"/>
      <c r="N66" s="6"/>
      <c r="O66" s="5"/>
      <c r="W66" s="31"/>
      <c r="X66" s="3"/>
      <c r="Y66" s="29"/>
      <c r="Z66" s="29"/>
      <c r="AA66" s="29"/>
      <c r="AB66" s="29"/>
      <c r="AC66" s="29"/>
      <c r="AD66" s="29"/>
      <c r="AE66" s="29"/>
      <c r="AF66" s="29"/>
      <c r="AG66" s="29"/>
      <c r="AH66" s="3"/>
      <c r="AI66" s="3"/>
      <c r="AJ66" s="3"/>
    </row>
    <row r="67" spans="1:52" ht="12.75" customHeight="1">
      <c r="A67" s="35" t="s">
        <v>28</v>
      </c>
      <c r="B67" s="35"/>
      <c r="C67" s="35"/>
      <c r="D67" s="36"/>
      <c r="E67" s="36"/>
      <c r="G67" s="37">
        <f>((H53*4)+(H54*5)+(H55*6)+(H56*7)+(H57*8)+(H58*9)+(H59*10)+(H60*11))/H66</f>
        <v>6.676056338028169</v>
      </c>
      <c r="I67" s="5"/>
      <c r="J67" s="5"/>
      <c r="L67" s="5"/>
      <c r="M67" s="6"/>
      <c r="N67" s="6"/>
      <c r="O67" s="5"/>
      <c r="W67" s="32"/>
      <c r="X67" s="11" t="s">
        <v>35</v>
      </c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52" ht="12.75" customHeight="1">
      <c r="I68" s="5">
        <f>(I66+I43)/2</f>
        <v>0.34490170436893552</v>
      </c>
      <c r="J68" s="50">
        <f>B50-H66</f>
        <v>112</v>
      </c>
      <c r="K68" s="51">
        <f>J68*100%/B50</f>
        <v>0.61202185792349728</v>
      </c>
      <c r="L68" s="5"/>
      <c r="M68" s="6"/>
      <c r="N68" s="6"/>
      <c r="O68" s="5"/>
      <c r="W68" s="52" t="s">
        <v>12</v>
      </c>
      <c r="X68" s="53">
        <v>9701</v>
      </c>
      <c r="Y68" s="54">
        <v>9702</v>
      </c>
      <c r="Z68" s="54">
        <v>9801</v>
      </c>
      <c r="AA68" s="54">
        <v>9802</v>
      </c>
      <c r="AB68" s="54">
        <v>9901</v>
      </c>
      <c r="AC68" s="54">
        <v>9902</v>
      </c>
      <c r="AD68" s="55" t="s">
        <v>13</v>
      </c>
      <c r="AE68" s="55" t="s">
        <v>14</v>
      </c>
      <c r="AF68" s="55" t="s">
        <v>15</v>
      </c>
      <c r="AG68" s="55" t="s">
        <v>16</v>
      </c>
      <c r="AH68" s="55" t="s">
        <v>17</v>
      </c>
      <c r="AI68" s="55" t="s">
        <v>18</v>
      </c>
      <c r="AJ68" s="55" t="s">
        <v>19</v>
      </c>
      <c r="AK68" s="55" t="s">
        <v>20</v>
      </c>
      <c r="AL68" s="55" t="s">
        <v>21</v>
      </c>
      <c r="AM68" s="55" t="s">
        <v>22</v>
      </c>
      <c r="AN68" s="55" t="s">
        <v>33</v>
      </c>
      <c r="AO68" s="55" t="s">
        <v>34</v>
      </c>
      <c r="AP68" s="55" t="s">
        <v>36</v>
      </c>
      <c r="AQ68" s="55" t="s">
        <v>37</v>
      </c>
      <c r="AR68" s="55" t="s">
        <v>38</v>
      </c>
      <c r="AS68" s="55" t="s">
        <v>39</v>
      </c>
      <c r="AT68" s="55" t="s">
        <v>40</v>
      </c>
      <c r="AU68" s="55" t="s">
        <v>41</v>
      </c>
      <c r="AV68" s="55" t="s">
        <v>42</v>
      </c>
      <c r="AW68" s="55" t="s">
        <v>43</v>
      </c>
      <c r="AX68" s="55" t="s">
        <v>44</v>
      </c>
      <c r="AY68" s="55">
        <v>1002</v>
      </c>
      <c r="AZ68" s="55">
        <v>1101</v>
      </c>
    </row>
    <row r="69" spans="1:52" ht="12.75" customHeight="1">
      <c r="A69" s="44" t="s">
        <v>45</v>
      </c>
      <c r="D69" s="56"/>
      <c r="I69" s="5"/>
      <c r="J69" s="5"/>
      <c r="L69" s="5"/>
      <c r="M69" s="6"/>
      <c r="N69" s="6"/>
      <c r="O69" s="5"/>
      <c r="W69" s="57" t="s">
        <v>23</v>
      </c>
      <c r="X69" s="58">
        <f>M7/M5</f>
        <v>0.72692307692307689</v>
      </c>
      <c r="Y69" s="58">
        <f>M30/M28</f>
        <v>0.87395328338475098</v>
      </c>
      <c r="Z69" s="58">
        <f>M52/M50</f>
        <v>0.64480874316939896</v>
      </c>
      <c r="AA69" s="58">
        <f>M74/M72</f>
        <v>0.75881435257410301</v>
      </c>
      <c r="AB69" s="58">
        <f>M98/M96</f>
        <v>0.4925373134328358</v>
      </c>
      <c r="AC69" s="58">
        <f>M116/M114</f>
        <v>0.68952847519902016</v>
      </c>
      <c r="AD69" s="58">
        <f>M138/M136</f>
        <v>0.53420195439739415</v>
      </c>
      <c r="AE69" s="58">
        <f>M160/M158</f>
        <v>0.73112033195020742</v>
      </c>
      <c r="AF69" s="58">
        <f>M182/M180</f>
        <v>0.48648648648648651</v>
      </c>
      <c r="AG69" s="58">
        <f>M202/M200</f>
        <v>0.73129770992366416</v>
      </c>
      <c r="AH69" s="58">
        <f>M223/M221</f>
        <v>0.54111405835543769</v>
      </c>
      <c r="AI69" s="58">
        <f>M242/M240</f>
        <v>0.74973958333333335</v>
      </c>
      <c r="AJ69" s="58">
        <f>M259/M257</f>
        <v>0.6</v>
      </c>
      <c r="AK69" s="58">
        <f>M274/M272</f>
        <v>0.75103950103950101</v>
      </c>
      <c r="AL69" s="59">
        <f>M289/M287</f>
        <v>0.59124087591240881</v>
      </c>
      <c r="AM69" s="59">
        <f>M303/M301</f>
        <v>0.76001897083234526</v>
      </c>
      <c r="AN69" s="59">
        <f>M318/M316</f>
        <v>0.5936794582392777</v>
      </c>
      <c r="AO69" s="59">
        <f>M333/M331</f>
        <v>0.85978374607603769</v>
      </c>
      <c r="AP69" s="59">
        <f>M347/M345</f>
        <v>0.68831168831168832</v>
      </c>
      <c r="AQ69" s="59">
        <f>M361/M359</f>
        <v>0.92572944297082227</v>
      </c>
      <c r="AR69" s="59">
        <f>M378/M376</f>
        <v>1.0622710622710623</v>
      </c>
      <c r="AS69" s="59">
        <f>M393/M391</f>
        <v>1.2396694214876034</v>
      </c>
      <c r="AT69" s="59">
        <f>M407/M405</f>
        <v>0.69354838709677424</v>
      </c>
      <c r="AU69" s="59">
        <v>0.79</v>
      </c>
      <c r="AV69" s="59">
        <f>M436/M434</f>
        <v>0.55873925501432664</v>
      </c>
      <c r="AW69" s="59">
        <f>M449/M447</f>
        <v>0.8034219148161631</v>
      </c>
      <c r="AX69" s="59">
        <f>M463/M461</f>
        <v>0.6742424242424242</v>
      </c>
      <c r="AY69" s="59">
        <f>M476/M474</f>
        <v>0.79784272790535837</v>
      </c>
      <c r="AZ69" s="59">
        <f>M493/M491</f>
        <v>0.73692810457516345</v>
      </c>
    </row>
    <row r="70" spans="1:52" ht="25.5" customHeight="1">
      <c r="B70" s="185" t="s">
        <v>1</v>
      </c>
      <c r="C70" s="186"/>
      <c r="D70" s="186"/>
      <c r="E70" s="186"/>
      <c r="F70" s="186"/>
      <c r="G70" s="186"/>
      <c r="I70" s="7" t="s">
        <v>2</v>
      </c>
      <c r="J70" s="7" t="s">
        <v>3</v>
      </c>
      <c r="K70" s="8" t="s">
        <v>4</v>
      </c>
      <c r="L70" s="7" t="s">
        <v>5</v>
      </c>
      <c r="M70" s="9" t="s">
        <v>6</v>
      </c>
      <c r="N70" s="9" t="s">
        <v>7</v>
      </c>
      <c r="O70" s="10" t="s">
        <v>8</v>
      </c>
      <c r="P70" s="188" t="s">
        <v>4</v>
      </c>
      <c r="Q70" s="186"/>
      <c r="W70" s="4" t="s">
        <v>46</v>
      </c>
      <c r="X70" s="60">
        <f>SUM(X69:AG69)/10</f>
        <v>0.66696717274409389</v>
      </c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52" ht="12.75" customHeight="1">
      <c r="A71" s="12" t="s">
        <v>9</v>
      </c>
      <c r="B71" s="13">
        <v>1</v>
      </c>
      <c r="C71" s="13">
        <v>2</v>
      </c>
      <c r="D71" s="13">
        <v>3</v>
      </c>
      <c r="E71" s="13">
        <v>4</v>
      </c>
      <c r="F71" s="13">
        <v>5</v>
      </c>
      <c r="G71" s="13">
        <v>6</v>
      </c>
      <c r="H71" s="14" t="s">
        <v>10</v>
      </c>
      <c r="I71" s="41"/>
      <c r="J71" s="15"/>
      <c r="K71" s="16"/>
      <c r="L71" s="17"/>
      <c r="M71" s="6"/>
      <c r="N71" s="6"/>
      <c r="O71" s="5"/>
      <c r="W71" s="4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3"/>
      <c r="AJ71" s="3"/>
    </row>
    <row r="72" spans="1:52" ht="12.75" customHeight="1">
      <c r="A72" s="13">
        <v>9802</v>
      </c>
      <c r="B72" s="13">
        <v>3205</v>
      </c>
      <c r="C72" s="13"/>
      <c r="D72" s="13"/>
      <c r="E72" s="13"/>
      <c r="F72" s="13"/>
      <c r="G72" s="13"/>
      <c r="H72" s="19"/>
      <c r="I72" s="41"/>
      <c r="J72" s="15"/>
      <c r="K72" s="16"/>
      <c r="L72" s="17"/>
      <c r="M72" s="20">
        <f>B72</f>
        <v>3205</v>
      </c>
      <c r="N72" s="6"/>
      <c r="O72" s="5"/>
      <c r="P72" s="4">
        <v>9701</v>
      </c>
      <c r="Q72" s="5">
        <f>K21</f>
        <v>0.15</v>
      </c>
      <c r="W72" s="32"/>
      <c r="X72" s="6"/>
      <c r="Y72" s="32">
        <v>9701</v>
      </c>
      <c r="Z72" s="3">
        <v>0.66666666666666663</v>
      </c>
      <c r="AA72" s="3">
        <v>9701</v>
      </c>
      <c r="AB72" s="3">
        <v>9702</v>
      </c>
      <c r="AC72" s="3">
        <v>9801</v>
      </c>
      <c r="AD72" s="3">
        <v>9802</v>
      </c>
      <c r="AE72" s="3">
        <v>9901</v>
      </c>
      <c r="AF72" s="3">
        <v>9902</v>
      </c>
      <c r="AG72" s="3" t="s">
        <v>13</v>
      </c>
      <c r="AH72" s="3" t="s">
        <v>14</v>
      </c>
      <c r="AI72" s="3" t="s">
        <v>15</v>
      </c>
      <c r="AJ72" s="3" t="s">
        <v>16</v>
      </c>
      <c r="AK72" s="32" t="s">
        <v>17</v>
      </c>
      <c r="AL72" s="32" t="s">
        <v>18</v>
      </c>
      <c r="AM72" s="32" t="s">
        <v>19</v>
      </c>
      <c r="AN72" s="32" t="s">
        <v>20</v>
      </c>
    </row>
    <row r="73" spans="1:52" ht="12.75" customHeight="1">
      <c r="A73" s="13">
        <v>9901</v>
      </c>
      <c r="B73" s="13"/>
      <c r="C73" s="13">
        <v>2663</v>
      </c>
      <c r="D73" s="13"/>
      <c r="E73" s="13"/>
      <c r="F73" s="13"/>
      <c r="G73" s="13"/>
      <c r="H73" s="19"/>
      <c r="I73" s="41"/>
      <c r="J73" s="15"/>
      <c r="K73" s="16"/>
      <c r="L73" s="17">
        <f>C73/B72</f>
        <v>0.83088923556942273</v>
      </c>
      <c r="M73" s="20">
        <v>2668</v>
      </c>
      <c r="N73" s="3">
        <f t="shared" ref="N73:N81" si="40">M73/M72</f>
        <v>0.83244929797191891</v>
      </c>
      <c r="O73" s="5">
        <f t="shared" ref="O73:O81" si="41">100%-N73</f>
        <v>0.16755070202808109</v>
      </c>
      <c r="P73" s="4">
        <v>9702</v>
      </c>
      <c r="Q73" s="5">
        <f>K43</f>
        <v>0.18730718378140154</v>
      </c>
      <c r="W73" s="32"/>
      <c r="X73" s="6"/>
      <c r="Y73" s="32">
        <v>9702</v>
      </c>
      <c r="Z73" s="3">
        <v>0.75816993464052285</v>
      </c>
      <c r="AA73" s="3">
        <v>0.72692307692307689</v>
      </c>
      <c r="AB73" s="3">
        <v>0.87395328338475098</v>
      </c>
      <c r="AC73" s="3">
        <v>0.64480874316939896</v>
      </c>
      <c r="AD73" s="3">
        <v>0.75881435257410301</v>
      </c>
      <c r="AE73" s="3">
        <v>0.4925373134328358</v>
      </c>
      <c r="AF73" s="3">
        <v>0.68952847519902016</v>
      </c>
      <c r="AG73" s="3">
        <v>0.53420195439739415</v>
      </c>
      <c r="AH73" s="3">
        <v>0.73112033195020742</v>
      </c>
      <c r="AI73" s="3">
        <v>0.48648648648648651</v>
      </c>
      <c r="AJ73" s="3">
        <v>0.73129770992366416</v>
      </c>
      <c r="AK73" s="32">
        <v>0.54111405835543769</v>
      </c>
      <c r="AL73" s="32">
        <v>0.74973958333333335</v>
      </c>
      <c r="AM73" s="32">
        <v>0.6</v>
      </c>
      <c r="AN73" s="32">
        <v>0.75103950103950101</v>
      </c>
    </row>
    <row r="74" spans="1:52" ht="12.75" customHeight="1">
      <c r="A74" s="13">
        <v>9902</v>
      </c>
      <c r="B74" s="13"/>
      <c r="C74" s="13"/>
      <c r="D74" s="13">
        <v>2090</v>
      </c>
      <c r="E74" s="13"/>
      <c r="F74" s="13"/>
      <c r="G74" s="13"/>
      <c r="H74" s="19"/>
      <c r="I74" s="41"/>
      <c r="J74" s="15"/>
      <c r="K74" s="16"/>
      <c r="L74" s="17">
        <f>D74/C73</f>
        <v>0.78482914006759297</v>
      </c>
      <c r="M74" s="20">
        <v>2432</v>
      </c>
      <c r="N74" s="3">
        <f t="shared" si="40"/>
        <v>0.91154422788605693</v>
      </c>
      <c r="O74" s="5">
        <f t="shared" si="41"/>
        <v>8.8455772113943065E-2</v>
      </c>
      <c r="P74" s="4">
        <v>9801</v>
      </c>
      <c r="Q74" s="5">
        <f>K66</f>
        <v>0.2076502732240437</v>
      </c>
      <c r="W74" s="32"/>
      <c r="X74" s="6"/>
      <c r="Y74" s="32">
        <v>9801</v>
      </c>
      <c r="Z74" s="3">
        <v>0.48837209302325579</v>
      </c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52" ht="12.75" customHeight="1">
      <c r="A75" s="27" t="s">
        <v>13</v>
      </c>
      <c r="B75" s="13"/>
      <c r="C75" s="13"/>
      <c r="D75" s="13"/>
      <c r="E75" s="13">
        <v>1822</v>
      </c>
      <c r="F75" s="13"/>
      <c r="G75" s="13"/>
      <c r="H75" s="19">
        <v>18</v>
      </c>
      <c r="I75" s="41"/>
      <c r="J75" s="15"/>
      <c r="K75" s="16"/>
      <c r="L75" s="17">
        <f>E75/D74</f>
        <v>0.87177033492822964</v>
      </c>
      <c r="M75" s="20">
        <v>2191</v>
      </c>
      <c r="N75" s="3">
        <f t="shared" si="40"/>
        <v>0.90090460526315785</v>
      </c>
      <c r="O75" s="5">
        <f t="shared" si="41"/>
        <v>9.9095394736842146E-2</v>
      </c>
      <c r="P75" s="4">
        <v>9802</v>
      </c>
      <c r="Q75" s="5">
        <f>K89</f>
        <v>0.1794071762870515</v>
      </c>
      <c r="W75" s="31"/>
      <c r="X75" s="6"/>
      <c r="Y75" s="32">
        <v>9802</v>
      </c>
      <c r="Z75" s="3">
        <v>0.90287769784172667</v>
      </c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52" ht="12.75" customHeight="1">
      <c r="A76" s="27" t="s">
        <v>14</v>
      </c>
      <c r="B76" s="13"/>
      <c r="C76" s="13"/>
      <c r="D76" s="13"/>
      <c r="E76" s="13"/>
      <c r="F76" s="13">
        <v>1574</v>
      </c>
      <c r="G76" s="13"/>
      <c r="H76" s="19">
        <v>18</v>
      </c>
      <c r="I76" s="41"/>
      <c r="J76" s="15"/>
      <c r="K76" s="16"/>
      <c r="L76" s="17">
        <f>F76/E75</f>
        <v>0.8638858397365532</v>
      </c>
      <c r="M76" s="20">
        <v>1987</v>
      </c>
      <c r="N76" s="3">
        <f t="shared" si="40"/>
        <v>0.90689183021451392</v>
      </c>
      <c r="O76" s="5">
        <f t="shared" si="41"/>
        <v>9.3108169785486083E-2</v>
      </c>
      <c r="P76" s="4">
        <v>9901</v>
      </c>
      <c r="Q76" s="5">
        <f>K108</f>
        <v>0.13059701492537312</v>
      </c>
      <c r="W76" s="31"/>
      <c r="X76" s="6"/>
      <c r="Y76" s="32">
        <v>9901</v>
      </c>
      <c r="Z76" s="3">
        <v>0.84126984126984128</v>
      </c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52" ht="12.75" customHeight="1">
      <c r="A77" s="27" t="s">
        <v>15</v>
      </c>
      <c r="B77" s="13"/>
      <c r="C77" s="13"/>
      <c r="D77" s="13"/>
      <c r="E77" s="13"/>
      <c r="F77" s="13"/>
      <c r="G77" s="13">
        <v>1574</v>
      </c>
      <c r="H77" s="19">
        <v>1138</v>
      </c>
      <c r="I77" s="43">
        <f>SUM(H75:H77)</f>
        <v>1174</v>
      </c>
      <c r="J77" s="15"/>
      <c r="K77" s="16"/>
      <c r="L77" s="17">
        <f>G77/F76</f>
        <v>1</v>
      </c>
      <c r="M77" s="20">
        <v>1849</v>
      </c>
      <c r="N77" s="3">
        <f t="shared" si="40"/>
        <v>0.93054856567689981</v>
      </c>
      <c r="O77" s="5">
        <f t="shared" si="41"/>
        <v>6.9451434323100192E-2</v>
      </c>
      <c r="P77" s="4">
        <v>9902</v>
      </c>
      <c r="Q77" s="5">
        <f>K129</f>
        <v>0.16166564605021427</v>
      </c>
      <c r="W77" s="31"/>
      <c r="X77" s="6"/>
      <c r="Y77" s="32">
        <v>9902</v>
      </c>
      <c r="Z77" s="3">
        <v>0.61272727272727268</v>
      </c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52" ht="12.75" customHeight="1">
      <c r="A78" s="27" t="s">
        <v>16</v>
      </c>
      <c r="B78" s="13"/>
      <c r="C78" s="13"/>
      <c r="D78" s="13"/>
      <c r="E78" s="13"/>
      <c r="F78" s="13"/>
      <c r="G78" s="13">
        <v>388</v>
      </c>
      <c r="H78" s="19">
        <v>333</v>
      </c>
      <c r="I78" s="41"/>
      <c r="J78" s="15"/>
      <c r="K78" s="16"/>
      <c r="L78" s="17"/>
      <c r="M78" s="20">
        <v>421</v>
      </c>
      <c r="N78" s="3">
        <f t="shared" si="40"/>
        <v>0.22769064359113034</v>
      </c>
      <c r="O78" s="5">
        <f t="shared" si="41"/>
        <v>0.77230935640886966</v>
      </c>
      <c r="P78" s="30" t="s">
        <v>13</v>
      </c>
      <c r="Q78" s="5">
        <f>K152</f>
        <v>0.12377850162866452</v>
      </c>
      <c r="W78" s="31"/>
      <c r="X78" s="3"/>
      <c r="Y78" s="32" t="s">
        <v>13</v>
      </c>
      <c r="Z78" s="3">
        <v>0.38983050847457629</v>
      </c>
      <c r="AA78" s="29"/>
      <c r="AB78" s="29"/>
      <c r="AC78" s="29"/>
      <c r="AD78" s="29"/>
      <c r="AE78" s="29"/>
      <c r="AF78" s="29"/>
      <c r="AG78" s="29"/>
      <c r="AH78" s="29"/>
      <c r="AI78" s="3"/>
      <c r="AJ78" s="3"/>
    </row>
    <row r="79" spans="1:52" ht="12.75" customHeight="1">
      <c r="A79" s="27" t="s">
        <v>17</v>
      </c>
      <c r="B79" s="13"/>
      <c r="C79" s="13"/>
      <c r="D79" s="13"/>
      <c r="E79" s="13"/>
      <c r="F79" s="13"/>
      <c r="G79" s="13">
        <v>146</v>
      </c>
      <c r="H79" s="19">
        <v>153</v>
      </c>
      <c r="I79" s="41"/>
      <c r="J79" s="15"/>
      <c r="K79" s="16"/>
      <c r="L79" s="17"/>
      <c r="M79" s="20">
        <v>159</v>
      </c>
      <c r="N79" s="3">
        <f t="shared" si="40"/>
        <v>0.37767220902612825</v>
      </c>
      <c r="O79" s="5">
        <f t="shared" si="41"/>
        <v>0.62232779097387181</v>
      </c>
      <c r="P79" s="30" t="s">
        <v>14</v>
      </c>
      <c r="Q79" s="5">
        <f>K173</f>
        <v>8.9349930843706793E-2</v>
      </c>
      <c r="W79" s="31"/>
      <c r="X79" s="3"/>
      <c r="Y79" s="32" t="s">
        <v>14</v>
      </c>
      <c r="Z79" s="3">
        <v>0.79192546583850931</v>
      </c>
      <c r="AA79" s="29"/>
      <c r="AB79" s="29"/>
      <c r="AC79" s="29"/>
      <c r="AD79" s="29"/>
      <c r="AE79" s="29"/>
      <c r="AF79" s="29"/>
      <c r="AG79" s="29"/>
      <c r="AH79" s="29"/>
      <c r="AI79" s="3"/>
      <c r="AJ79" s="3"/>
    </row>
    <row r="80" spans="1:52" ht="12.75" customHeight="1">
      <c r="A80" s="27" t="s">
        <v>18</v>
      </c>
      <c r="B80" s="13"/>
      <c r="C80" s="13"/>
      <c r="D80" s="13"/>
      <c r="E80" s="13"/>
      <c r="F80" s="13"/>
      <c r="G80" s="13">
        <v>44</v>
      </c>
      <c r="H80" s="19">
        <v>61</v>
      </c>
      <c r="I80" s="41"/>
      <c r="J80" s="15"/>
      <c r="K80" s="16"/>
      <c r="L80" s="17"/>
      <c r="M80" s="20">
        <v>55</v>
      </c>
      <c r="N80" s="3">
        <f t="shared" si="40"/>
        <v>0.34591194968553457</v>
      </c>
      <c r="O80" s="5">
        <f t="shared" si="41"/>
        <v>0.65408805031446549</v>
      </c>
      <c r="P80" s="30" t="s">
        <v>15</v>
      </c>
      <c r="Q80" s="5">
        <f>K194</f>
        <v>5.4054054054054057E-2</v>
      </c>
      <c r="W80" s="31"/>
      <c r="X80" s="3"/>
      <c r="Y80" s="32" t="s">
        <v>15</v>
      </c>
      <c r="Z80" s="3">
        <v>0.37</v>
      </c>
      <c r="AA80" s="29"/>
      <c r="AB80" s="29"/>
      <c r="AC80" s="29"/>
      <c r="AD80" s="29"/>
      <c r="AE80" s="29"/>
      <c r="AF80" s="29"/>
      <c r="AG80" s="29"/>
      <c r="AH80" s="29"/>
      <c r="AI80" s="3"/>
      <c r="AJ80" s="3"/>
    </row>
    <row r="81" spans="1:36" ht="12.75" customHeight="1">
      <c r="A81" s="27" t="s">
        <v>19</v>
      </c>
      <c r="B81" s="13"/>
      <c r="C81" s="13"/>
      <c r="D81" s="13"/>
      <c r="E81" s="13"/>
      <c r="F81" s="13"/>
      <c r="G81" s="13">
        <f>'Prepa 4'!G79+'Prepa 3'!G80+'Prepa 2'!G78+'Prepa 1'!G76</f>
        <v>10</v>
      </c>
      <c r="H81" s="19">
        <f>'Prepa 4'!H79+'Prepa 3'!H80+'Prepa 2'!H78+'Prepa 1'!H76</f>
        <v>16</v>
      </c>
      <c r="I81" s="41"/>
      <c r="J81" s="15"/>
      <c r="K81" s="16"/>
      <c r="L81" s="17"/>
      <c r="M81" s="20">
        <f>'Prepa 4'!M79+'Prepa 3'!M80+'Prepa 2'!M78+'Prepa 1'!M76</f>
        <v>14</v>
      </c>
      <c r="N81" s="3">
        <f t="shared" si="40"/>
        <v>0.25454545454545452</v>
      </c>
      <c r="O81" s="5">
        <f t="shared" si="41"/>
        <v>0.74545454545454548</v>
      </c>
      <c r="P81" s="30" t="s">
        <v>16</v>
      </c>
      <c r="Q81" s="5">
        <f>K215</f>
        <v>8.7328244274809175E-2</v>
      </c>
      <c r="W81" s="31"/>
      <c r="X81" s="3"/>
      <c r="Y81" s="32" t="s">
        <v>16</v>
      </c>
      <c r="Z81" s="3">
        <v>0.68566493955094987</v>
      </c>
      <c r="AA81" s="29"/>
      <c r="AB81" s="29"/>
      <c r="AC81" s="29"/>
      <c r="AD81" s="29"/>
      <c r="AE81" s="29"/>
      <c r="AF81" s="29"/>
      <c r="AG81" s="29"/>
      <c r="AH81" s="29"/>
      <c r="AI81" s="3"/>
      <c r="AJ81" s="3"/>
    </row>
    <row r="82" spans="1:36" ht="12.75" customHeight="1">
      <c r="A82" s="27" t="s">
        <v>20</v>
      </c>
      <c r="B82" s="32"/>
      <c r="C82" s="32"/>
      <c r="D82" s="32"/>
      <c r="E82" s="32"/>
      <c r="F82" s="32"/>
      <c r="G82" s="61">
        <v>5</v>
      </c>
      <c r="H82" s="19">
        <v>4</v>
      </c>
      <c r="I82" s="5"/>
      <c r="J82" s="5"/>
      <c r="K82" s="32"/>
      <c r="L82" s="5"/>
      <c r="M82" s="20">
        <v>10</v>
      </c>
      <c r="N82" s="3"/>
      <c r="O82" s="5"/>
      <c r="P82" s="30" t="s">
        <v>17</v>
      </c>
      <c r="Q82" s="5">
        <f>K234</f>
        <v>9.8143236074270584E-2</v>
      </c>
      <c r="W82" s="31"/>
      <c r="Y82" s="32" t="s">
        <v>17</v>
      </c>
      <c r="Z82" s="3">
        <v>0.55434782608695654</v>
      </c>
      <c r="AA82" s="29"/>
      <c r="AB82" s="29"/>
      <c r="AC82" s="29"/>
      <c r="AD82" s="29"/>
      <c r="AE82" s="29"/>
      <c r="AF82" s="29"/>
      <c r="AG82" s="29"/>
      <c r="AH82" s="29"/>
      <c r="AI82" s="3"/>
      <c r="AJ82" s="3"/>
    </row>
    <row r="83" spans="1:36" ht="12.75" customHeight="1">
      <c r="A83" s="27" t="s">
        <v>21</v>
      </c>
      <c r="B83" s="32"/>
      <c r="C83" s="32"/>
      <c r="D83" s="32"/>
      <c r="E83" s="32"/>
      <c r="F83" s="32"/>
      <c r="G83" s="61">
        <v>7</v>
      </c>
      <c r="H83" s="19">
        <v>5</v>
      </c>
      <c r="I83" s="5"/>
      <c r="J83" s="5"/>
      <c r="K83" s="32"/>
      <c r="L83" s="5"/>
      <c r="M83" s="20">
        <v>10</v>
      </c>
      <c r="N83" s="3"/>
      <c r="O83" s="5"/>
      <c r="P83" s="30" t="s">
        <v>18</v>
      </c>
      <c r="Q83" s="5">
        <f>K253</f>
        <v>0.10286458333333337</v>
      </c>
      <c r="W83" s="31"/>
      <c r="Y83" s="32" t="s">
        <v>18</v>
      </c>
      <c r="Z83" s="3">
        <v>0.64390896921017404</v>
      </c>
      <c r="AA83" s="29"/>
      <c r="AB83" s="29"/>
      <c r="AC83" s="29"/>
      <c r="AD83" s="29"/>
      <c r="AE83" s="29"/>
      <c r="AF83" s="29"/>
      <c r="AG83" s="29"/>
      <c r="AH83" s="29"/>
      <c r="AI83" s="3"/>
      <c r="AJ83" s="3"/>
    </row>
    <row r="84" spans="1:36" ht="12.75" customHeight="1">
      <c r="A84" s="31" t="s">
        <v>22</v>
      </c>
      <c r="B84" s="32"/>
      <c r="C84" s="32"/>
      <c r="D84" s="32"/>
      <c r="E84" s="32"/>
      <c r="F84" s="32"/>
      <c r="G84" s="61">
        <v>5</v>
      </c>
      <c r="H84" s="19">
        <v>2</v>
      </c>
      <c r="I84" s="5"/>
      <c r="J84" s="5"/>
      <c r="K84" s="32"/>
      <c r="L84" s="5"/>
      <c r="M84" s="20">
        <v>7</v>
      </c>
      <c r="N84" s="3"/>
      <c r="O84" s="5"/>
      <c r="P84" s="30" t="s">
        <v>19</v>
      </c>
      <c r="Q84" s="5">
        <f>K253</f>
        <v>0.10286458333333337</v>
      </c>
      <c r="W84" s="31"/>
      <c r="Y84" s="32" t="s">
        <v>19</v>
      </c>
      <c r="Z84" s="3">
        <v>0.57009345794392519</v>
      </c>
      <c r="AA84" s="29"/>
      <c r="AB84" s="29"/>
      <c r="AC84" s="29"/>
      <c r="AD84" s="29"/>
      <c r="AE84" s="29"/>
      <c r="AF84" s="29"/>
      <c r="AG84" s="29"/>
      <c r="AH84" s="29"/>
      <c r="AI84" s="3"/>
      <c r="AJ84" s="3"/>
    </row>
    <row r="85" spans="1:36" ht="12.75" customHeight="1">
      <c r="A85" s="31" t="s">
        <v>33</v>
      </c>
      <c r="B85" s="32"/>
      <c r="C85" s="32"/>
      <c r="D85" s="32"/>
      <c r="E85" s="32"/>
      <c r="F85" s="32"/>
      <c r="G85" s="32"/>
      <c r="H85" s="19"/>
      <c r="I85" s="5"/>
      <c r="J85" s="5"/>
      <c r="K85" s="32"/>
      <c r="L85" s="5"/>
      <c r="M85" s="20"/>
      <c r="N85" s="3"/>
      <c r="O85" s="5"/>
      <c r="P85" s="30" t="s">
        <v>20</v>
      </c>
      <c r="Q85" s="5">
        <f>K283</f>
        <v>0.10602910602910598</v>
      </c>
      <c r="W85" s="31"/>
      <c r="Z85" s="3"/>
      <c r="AA85" s="29"/>
      <c r="AB85" s="29"/>
      <c r="AC85" s="29"/>
      <c r="AD85" s="29"/>
      <c r="AE85" s="29"/>
      <c r="AF85" s="29"/>
      <c r="AG85" s="29"/>
      <c r="AH85" s="29"/>
      <c r="AI85" s="3"/>
      <c r="AJ85" s="3"/>
    </row>
    <row r="86" spans="1:36" ht="12.75" customHeight="1">
      <c r="A86" s="31" t="s">
        <v>34</v>
      </c>
      <c r="B86" s="32"/>
      <c r="C86" s="32"/>
      <c r="D86" s="32"/>
      <c r="E86" s="32"/>
      <c r="F86" s="32"/>
      <c r="G86" s="32"/>
      <c r="H86" s="19"/>
      <c r="I86" s="5"/>
      <c r="J86" s="5"/>
      <c r="K86" s="32"/>
      <c r="L86" s="5"/>
      <c r="M86" s="20"/>
      <c r="N86" s="3"/>
      <c r="O86" s="5"/>
      <c r="P86" s="30"/>
      <c r="Q86" s="5"/>
      <c r="W86" s="31"/>
      <c r="Z86" s="3"/>
      <c r="AA86" s="29"/>
      <c r="AB86" s="29"/>
      <c r="AC86" s="29"/>
      <c r="AD86" s="29"/>
      <c r="AE86" s="29"/>
      <c r="AF86" s="29"/>
      <c r="AG86" s="29"/>
      <c r="AH86" s="29"/>
      <c r="AI86" s="3"/>
      <c r="AJ86" s="3"/>
    </row>
    <row r="87" spans="1:36" ht="12.75" customHeight="1">
      <c r="A87" s="31" t="s">
        <v>36</v>
      </c>
      <c r="B87" s="32"/>
      <c r="C87" s="32"/>
      <c r="D87" s="32"/>
      <c r="E87" s="32"/>
      <c r="F87" s="32"/>
      <c r="G87" s="32">
        <v>2</v>
      </c>
      <c r="H87" s="19">
        <v>1</v>
      </c>
      <c r="I87" s="5"/>
      <c r="J87" s="5"/>
      <c r="K87" s="32"/>
      <c r="L87" s="5"/>
      <c r="M87" s="20">
        <v>2</v>
      </c>
      <c r="N87" s="3"/>
      <c r="O87" s="5"/>
      <c r="P87" s="30"/>
      <c r="Q87" s="5"/>
      <c r="W87" s="31"/>
      <c r="Z87" s="3"/>
      <c r="AA87" s="29"/>
      <c r="AB87" s="29"/>
      <c r="AC87" s="29"/>
      <c r="AD87" s="29"/>
      <c r="AE87" s="29"/>
      <c r="AF87" s="29"/>
      <c r="AG87" s="29"/>
      <c r="AH87" s="29"/>
      <c r="AI87" s="3"/>
      <c r="AJ87" s="3"/>
    </row>
    <row r="88" spans="1:36" ht="12.75" customHeight="1">
      <c r="A88" s="31" t="s">
        <v>37</v>
      </c>
      <c r="B88" s="32"/>
      <c r="C88" s="32"/>
      <c r="D88" s="32"/>
      <c r="E88" s="32"/>
      <c r="F88" s="32"/>
      <c r="G88" s="32">
        <v>1</v>
      </c>
      <c r="H88" s="19"/>
      <c r="I88" s="5"/>
      <c r="J88" s="5"/>
      <c r="K88" s="32"/>
      <c r="L88" s="5"/>
      <c r="M88" s="20">
        <v>1</v>
      </c>
      <c r="N88" s="3"/>
      <c r="O88" s="5"/>
      <c r="P88" s="30"/>
      <c r="Q88" s="5"/>
      <c r="W88" s="31"/>
      <c r="Z88" s="3"/>
      <c r="AA88" s="29"/>
      <c r="AB88" s="29"/>
      <c r="AC88" s="29"/>
      <c r="AD88" s="29"/>
      <c r="AE88" s="29"/>
      <c r="AF88" s="29"/>
      <c r="AG88" s="29"/>
      <c r="AH88" s="29"/>
      <c r="AI88" s="3"/>
      <c r="AJ88" s="3"/>
    </row>
    <row r="89" spans="1:36" ht="12.75" customHeight="1">
      <c r="H89" s="19">
        <f>SUM(H75:H87)</f>
        <v>1749</v>
      </c>
      <c r="I89" s="5">
        <f>I77/B72</f>
        <v>0.36630265210608426</v>
      </c>
      <c r="J89" s="5">
        <f>H89/B72</f>
        <v>0.54570982839313575</v>
      </c>
      <c r="K89" s="5">
        <f>J89-I89</f>
        <v>0.1794071762870515</v>
      </c>
      <c r="L89" s="5"/>
      <c r="M89" s="6"/>
      <c r="N89" s="6"/>
      <c r="O89" s="5"/>
      <c r="W89" s="32"/>
      <c r="Y89" s="32" t="s">
        <v>20</v>
      </c>
      <c r="Z89" s="3">
        <v>0.73758865248226946</v>
      </c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2.75" customHeight="1">
      <c r="H90" s="33"/>
      <c r="I90" s="5"/>
      <c r="J90" s="5"/>
      <c r="K90" s="5"/>
      <c r="L90" s="5"/>
      <c r="M90" s="6"/>
      <c r="N90" s="6"/>
      <c r="O90" s="5"/>
      <c r="W90" s="32"/>
      <c r="Y90" s="32">
        <v>401</v>
      </c>
      <c r="Z90" s="3">
        <v>0.59</v>
      </c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ht="12.75" customHeight="1">
      <c r="A91" s="35" t="s">
        <v>28</v>
      </c>
      <c r="B91" s="35"/>
      <c r="C91" s="35"/>
      <c r="D91" s="36"/>
      <c r="E91" s="36"/>
      <c r="G91" s="37">
        <f>((H75*4)+(H76*5)+(H77*6)+(H78*7)+(H79*8)+(H80*9)+(H81*10)+(H82*11)+(H84*12))/H89</f>
        <v>6.4734133790737562</v>
      </c>
      <c r="I91" s="5"/>
      <c r="J91" s="5"/>
      <c r="L91" s="5"/>
      <c r="M91" s="6"/>
      <c r="N91" s="6"/>
      <c r="O91" s="5"/>
      <c r="W91" s="32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ht="12.75" customHeight="1">
      <c r="I92" s="5"/>
      <c r="J92" s="5"/>
      <c r="L92" s="5"/>
      <c r="M92" s="6"/>
      <c r="N92" s="6"/>
      <c r="O92" s="5"/>
      <c r="W92" s="32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ht="12.75" customHeight="1">
      <c r="A93" s="44" t="s">
        <v>47</v>
      </c>
      <c r="I93" s="5"/>
      <c r="J93" s="5"/>
      <c r="L93" s="5"/>
      <c r="M93" s="6"/>
      <c r="N93" s="6"/>
      <c r="O93" s="5"/>
      <c r="W93" s="44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3"/>
      <c r="AJ93" s="3"/>
    </row>
    <row r="94" spans="1:36" ht="25.5" customHeight="1">
      <c r="B94" s="185" t="s">
        <v>1</v>
      </c>
      <c r="C94" s="186"/>
      <c r="D94" s="186"/>
      <c r="E94" s="186"/>
      <c r="F94" s="186"/>
      <c r="G94" s="186"/>
      <c r="I94" s="7" t="s">
        <v>2</v>
      </c>
      <c r="J94" s="7" t="s">
        <v>3</v>
      </c>
      <c r="K94" s="8" t="s">
        <v>4</v>
      </c>
      <c r="L94" s="7" t="s">
        <v>5</v>
      </c>
      <c r="M94" s="9" t="s">
        <v>6</v>
      </c>
      <c r="N94" s="9" t="s">
        <v>7</v>
      </c>
      <c r="O94" s="10" t="s">
        <v>8</v>
      </c>
      <c r="W94" s="32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ht="12.75" customHeight="1">
      <c r="A95" s="12" t="s">
        <v>9</v>
      </c>
      <c r="B95" s="13">
        <v>1</v>
      </c>
      <c r="C95" s="13">
        <v>2</v>
      </c>
      <c r="D95" s="13">
        <v>3</v>
      </c>
      <c r="E95" s="13">
        <v>4</v>
      </c>
      <c r="F95" s="13">
        <v>5</v>
      </c>
      <c r="G95" s="13">
        <v>6</v>
      </c>
      <c r="H95" s="14" t="s">
        <v>10</v>
      </c>
      <c r="I95" s="41"/>
      <c r="J95" s="15"/>
      <c r="K95" s="16"/>
      <c r="L95" s="17"/>
      <c r="M95" s="6"/>
      <c r="N95" s="6"/>
      <c r="O95" s="5"/>
      <c r="W95" s="4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3"/>
      <c r="AJ95" s="3"/>
    </row>
    <row r="96" spans="1:36" ht="12.75" customHeight="1">
      <c r="A96" s="13">
        <v>9901</v>
      </c>
      <c r="B96" s="13">
        <v>268</v>
      </c>
      <c r="C96" s="13"/>
      <c r="D96" s="13"/>
      <c r="E96" s="13"/>
      <c r="F96" s="13"/>
      <c r="G96" s="13"/>
      <c r="H96" s="19"/>
      <c r="I96" s="41"/>
      <c r="J96" s="15"/>
      <c r="K96" s="16"/>
      <c r="L96" s="17"/>
      <c r="M96" s="20">
        <f>B96</f>
        <v>268</v>
      </c>
      <c r="N96" s="6"/>
      <c r="O96" s="5"/>
      <c r="W96" s="32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ht="12.75" customHeight="1">
      <c r="A97" s="13">
        <v>9902</v>
      </c>
      <c r="B97" s="13"/>
      <c r="C97" s="13">
        <v>154</v>
      </c>
      <c r="D97" s="13"/>
      <c r="E97" s="13"/>
      <c r="F97" s="13"/>
      <c r="G97" s="13"/>
      <c r="H97" s="19"/>
      <c r="I97" s="41"/>
      <c r="J97" s="15"/>
      <c r="K97" s="16"/>
      <c r="L97" s="17">
        <f>C97/B96</f>
        <v>0.57462686567164178</v>
      </c>
      <c r="M97" s="20">
        <v>164</v>
      </c>
      <c r="N97" s="3">
        <f t="shared" ref="N97:N104" si="42">M97/M96</f>
        <v>0.61194029850746268</v>
      </c>
      <c r="O97" s="5">
        <f t="shared" ref="O97:O104" si="43">100%-N97</f>
        <v>0.38805970149253732</v>
      </c>
      <c r="W97" s="32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ht="12.75" customHeight="1">
      <c r="A98" s="27" t="s">
        <v>13</v>
      </c>
      <c r="B98" s="13"/>
      <c r="C98" s="13"/>
      <c r="D98" s="13">
        <v>102</v>
      </c>
      <c r="E98" s="13"/>
      <c r="F98" s="13"/>
      <c r="G98" s="13"/>
      <c r="H98" s="19"/>
      <c r="I98" s="41"/>
      <c r="J98" s="15"/>
      <c r="K98" s="16"/>
      <c r="L98" s="17">
        <f>D98/C97</f>
        <v>0.66233766233766234</v>
      </c>
      <c r="M98" s="20">
        <v>132</v>
      </c>
      <c r="N98" s="3">
        <f t="shared" si="42"/>
        <v>0.80487804878048785</v>
      </c>
      <c r="O98" s="5">
        <f t="shared" si="43"/>
        <v>0.19512195121951215</v>
      </c>
      <c r="W98" s="31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3"/>
      <c r="AJ98" s="3"/>
    </row>
    <row r="99" spans="1:36" ht="12.75" customHeight="1">
      <c r="A99" s="27" t="s">
        <v>14</v>
      </c>
      <c r="B99" s="13"/>
      <c r="C99" s="13"/>
      <c r="D99" s="13"/>
      <c r="E99" s="13">
        <v>66</v>
      </c>
      <c r="F99" s="13"/>
      <c r="G99" s="13"/>
      <c r="H99" s="19">
        <v>1</v>
      </c>
      <c r="I99" s="41"/>
      <c r="J99" s="15"/>
      <c r="K99" s="16"/>
      <c r="L99" s="17">
        <f>E99/D98</f>
        <v>0.6470588235294118</v>
      </c>
      <c r="M99" s="20">
        <v>95</v>
      </c>
      <c r="N99" s="3">
        <f t="shared" si="42"/>
        <v>0.71969696969696972</v>
      </c>
      <c r="O99" s="5">
        <f t="shared" si="43"/>
        <v>0.28030303030303028</v>
      </c>
      <c r="W99" s="31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3"/>
      <c r="AJ99" s="3"/>
    </row>
    <row r="100" spans="1:36" ht="12.75" customHeight="1">
      <c r="A100" s="27" t="s">
        <v>15</v>
      </c>
      <c r="B100" s="13"/>
      <c r="C100" s="13"/>
      <c r="D100" s="13"/>
      <c r="E100" s="13"/>
      <c r="F100" s="13">
        <v>55</v>
      </c>
      <c r="G100" s="13"/>
      <c r="H100" s="19">
        <v>4</v>
      </c>
      <c r="I100" s="41"/>
      <c r="J100" s="15"/>
      <c r="K100" s="16"/>
      <c r="L100" s="17">
        <f>F100/E99</f>
        <v>0.83333333333333337</v>
      </c>
      <c r="M100" s="20">
        <v>91</v>
      </c>
      <c r="N100" s="3">
        <f t="shared" si="42"/>
        <v>0.95789473684210524</v>
      </c>
      <c r="O100" s="5">
        <f t="shared" si="43"/>
        <v>4.2105263157894757E-2</v>
      </c>
      <c r="W100" s="31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3"/>
      <c r="AJ100" s="3"/>
    </row>
    <row r="101" spans="1:36" ht="12.75" customHeight="1">
      <c r="A101" s="27" t="s">
        <v>16</v>
      </c>
      <c r="B101" s="13"/>
      <c r="C101" s="13"/>
      <c r="D101" s="13"/>
      <c r="E101" s="13"/>
      <c r="F101" s="13"/>
      <c r="G101" s="13">
        <v>55</v>
      </c>
      <c r="H101" s="19">
        <v>30</v>
      </c>
      <c r="I101" s="43">
        <f>SUM(H99:H101)</f>
        <v>35</v>
      </c>
      <c r="J101" s="15"/>
      <c r="K101" s="16"/>
      <c r="L101" s="17">
        <f>G101/F100</f>
        <v>1</v>
      </c>
      <c r="M101" s="20">
        <v>76</v>
      </c>
      <c r="N101" s="3">
        <f t="shared" si="42"/>
        <v>0.8351648351648352</v>
      </c>
      <c r="O101" s="5">
        <f t="shared" si="43"/>
        <v>0.1648351648351648</v>
      </c>
      <c r="W101" s="31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3"/>
      <c r="AJ101" s="3"/>
    </row>
    <row r="102" spans="1:36" ht="12.75" customHeight="1">
      <c r="A102" s="27" t="s">
        <v>17</v>
      </c>
      <c r="B102" s="13"/>
      <c r="C102" s="13"/>
      <c r="D102" s="13"/>
      <c r="E102" s="13"/>
      <c r="F102" s="13"/>
      <c r="G102" s="13">
        <v>23</v>
      </c>
      <c r="H102" s="19">
        <v>18</v>
      </c>
      <c r="I102" s="41"/>
      <c r="J102" s="15"/>
      <c r="K102" s="16"/>
      <c r="L102" s="17"/>
      <c r="M102" s="20">
        <v>25</v>
      </c>
      <c r="N102" s="3">
        <f t="shared" si="42"/>
        <v>0.32894736842105265</v>
      </c>
      <c r="O102" s="5">
        <f t="shared" si="43"/>
        <v>0.67105263157894735</v>
      </c>
      <c r="W102" s="31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3"/>
      <c r="AJ102" s="3"/>
    </row>
    <row r="103" spans="1:36" ht="12.75" customHeight="1">
      <c r="A103" s="27" t="s">
        <v>18</v>
      </c>
      <c r="B103" s="13"/>
      <c r="C103" s="13"/>
      <c r="D103" s="13"/>
      <c r="E103" s="13"/>
      <c r="F103" s="13"/>
      <c r="G103" s="13">
        <v>7</v>
      </c>
      <c r="H103" s="19">
        <v>11</v>
      </c>
      <c r="I103" s="41"/>
      <c r="J103" s="15"/>
      <c r="K103" s="16"/>
      <c r="L103" s="17"/>
      <c r="M103" s="20">
        <v>9</v>
      </c>
      <c r="N103" s="3">
        <f t="shared" si="42"/>
        <v>0.36</v>
      </c>
      <c r="O103" s="5">
        <f t="shared" si="43"/>
        <v>0.64</v>
      </c>
      <c r="W103" s="31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3"/>
      <c r="AJ103" s="3"/>
    </row>
    <row r="104" spans="1:36" ht="12.75" customHeight="1">
      <c r="A104" s="62" t="s">
        <v>19</v>
      </c>
      <c r="B104" s="13"/>
      <c r="C104" s="13"/>
      <c r="D104" s="13"/>
      <c r="E104" s="13"/>
      <c r="F104" s="13"/>
      <c r="G104" s="13">
        <f>'Prepa 4'!G97+'Prepa 3'!G99+'Prepa 2'!G97+'Prepa 1'!G97</f>
        <v>1</v>
      </c>
      <c r="H104" s="19">
        <f>'Prepa 4'!H97+'Prepa 3'!H99+'Prepa 2'!H97+'Prepa 1'!H97</f>
        <v>4</v>
      </c>
      <c r="I104" s="41"/>
      <c r="J104" s="15"/>
      <c r="K104" s="16"/>
      <c r="L104" s="17"/>
      <c r="M104" s="20">
        <f>'Prepa 4'!M97+'Prepa 3'!M99+'Prepa 2'!M97+'Prepa 1'!M97</f>
        <v>2</v>
      </c>
      <c r="N104" s="3">
        <f t="shared" si="42"/>
        <v>0.22222222222222221</v>
      </c>
      <c r="O104" s="5">
        <f t="shared" si="43"/>
        <v>0.77777777777777779</v>
      </c>
      <c r="W104" s="31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3"/>
      <c r="AJ104" s="3"/>
    </row>
    <row r="105" spans="1:36" ht="12.75" customHeight="1">
      <c r="A105" s="27" t="s">
        <v>20</v>
      </c>
      <c r="B105" s="32"/>
      <c r="C105" s="32"/>
      <c r="D105" s="32"/>
      <c r="E105" s="32"/>
      <c r="F105" s="32"/>
      <c r="G105" s="61">
        <v>1</v>
      </c>
      <c r="H105" s="33">
        <v>1</v>
      </c>
      <c r="I105" s="5"/>
      <c r="J105" s="5"/>
      <c r="K105" s="32"/>
      <c r="L105" s="5"/>
      <c r="M105" s="20">
        <v>3</v>
      </c>
      <c r="N105" s="3"/>
      <c r="O105" s="5"/>
      <c r="W105" s="31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3"/>
      <c r="AJ105" s="3"/>
    </row>
    <row r="106" spans="1:36" ht="12.75" customHeight="1">
      <c r="A106" s="27" t="s">
        <v>21</v>
      </c>
      <c r="B106" s="32"/>
      <c r="C106" s="32"/>
      <c r="D106" s="32"/>
      <c r="E106" s="32"/>
      <c r="F106" s="32"/>
      <c r="G106" s="61">
        <v>1</v>
      </c>
      <c r="H106" s="33">
        <v>1</v>
      </c>
      <c r="I106" s="5"/>
      <c r="J106" s="5"/>
      <c r="K106" s="32"/>
      <c r="L106" s="5"/>
      <c r="M106" s="20">
        <v>2</v>
      </c>
      <c r="N106" s="3"/>
      <c r="O106" s="5"/>
      <c r="W106" s="31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3"/>
      <c r="AJ106" s="3"/>
    </row>
    <row r="107" spans="1:36" ht="12.75" customHeight="1">
      <c r="A107" s="31" t="s">
        <v>22</v>
      </c>
      <c r="B107" s="32"/>
      <c r="C107" s="32"/>
      <c r="D107" s="32"/>
      <c r="E107" s="32"/>
      <c r="F107" s="32"/>
      <c r="G107" s="32"/>
      <c r="H107" s="33"/>
      <c r="I107" s="5"/>
      <c r="J107" s="5"/>
      <c r="K107" s="32"/>
      <c r="L107" s="5"/>
      <c r="M107" s="20">
        <v>1</v>
      </c>
      <c r="N107" s="3"/>
      <c r="O107" s="5"/>
      <c r="W107" s="31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3"/>
      <c r="AJ107" s="3"/>
    </row>
    <row r="108" spans="1:36" ht="12.75" customHeight="1">
      <c r="A108" s="31"/>
      <c r="B108" s="32"/>
      <c r="C108" s="32"/>
      <c r="D108" s="32"/>
      <c r="E108" s="32"/>
      <c r="F108" s="32"/>
      <c r="G108" s="32"/>
      <c r="H108" s="33">
        <f>SUM(H99:H106)</f>
        <v>70</v>
      </c>
      <c r="I108" s="5">
        <f>I101/B96</f>
        <v>0.13059701492537312</v>
      </c>
      <c r="J108" s="5">
        <f>H108/B96</f>
        <v>0.26119402985074625</v>
      </c>
      <c r="K108" s="5">
        <f>J108-I108</f>
        <v>0.13059701492537312</v>
      </c>
      <c r="L108" s="5"/>
      <c r="M108" s="20"/>
      <c r="N108" s="3"/>
      <c r="O108" s="5"/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>
      <c r="A109" s="35" t="s">
        <v>28</v>
      </c>
      <c r="B109" s="35"/>
      <c r="C109" s="35"/>
      <c r="D109" s="36"/>
      <c r="E109" s="36"/>
      <c r="G109" s="37">
        <f>((H99*4)+(H100*5)+(H101*6)+(H102*7)+(H103*8)+(H104*9)+(H105*10)+(H106*11))/H108</f>
        <v>6.7857142857142856</v>
      </c>
      <c r="H109" s="32"/>
      <c r="I109" s="5"/>
      <c r="J109" s="5"/>
      <c r="L109" s="5"/>
      <c r="M109" s="6"/>
      <c r="N109" s="6"/>
      <c r="O109" s="5"/>
      <c r="W109" s="32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ht="12.75" customHeight="1">
      <c r="I110" s="5"/>
      <c r="J110" s="5"/>
      <c r="L110" s="5"/>
      <c r="M110" s="6"/>
      <c r="N110" s="6"/>
      <c r="O110" s="5"/>
      <c r="W110" s="32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ht="12.75" customHeight="1">
      <c r="A111" s="44" t="s">
        <v>48</v>
      </c>
      <c r="I111" s="5"/>
      <c r="J111" s="5"/>
      <c r="L111" s="5"/>
      <c r="M111" s="6"/>
      <c r="N111" s="6"/>
      <c r="O111" s="5"/>
      <c r="W111" s="44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3"/>
      <c r="AJ111" s="3"/>
    </row>
    <row r="112" spans="1:36" ht="25.5" customHeight="1">
      <c r="B112" s="185" t="s">
        <v>1</v>
      </c>
      <c r="C112" s="186"/>
      <c r="D112" s="186"/>
      <c r="E112" s="186"/>
      <c r="F112" s="186"/>
      <c r="G112" s="186"/>
      <c r="I112" s="7" t="s">
        <v>2</v>
      </c>
      <c r="J112" s="7" t="s">
        <v>3</v>
      </c>
      <c r="K112" s="8" t="s">
        <v>4</v>
      </c>
      <c r="L112" s="7" t="s">
        <v>5</v>
      </c>
      <c r="M112" s="9" t="s">
        <v>6</v>
      </c>
      <c r="N112" s="9" t="s">
        <v>7</v>
      </c>
      <c r="O112" s="10" t="s">
        <v>8</v>
      </c>
      <c r="W112" s="32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ht="12.75" customHeight="1">
      <c r="A113" s="12" t="s">
        <v>9</v>
      </c>
      <c r="B113" s="13">
        <v>1</v>
      </c>
      <c r="C113" s="13">
        <v>2</v>
      </c>
      <c r="D113" s="13">
        <v>3</v>
      </c>
      <c r="E113" s="13">
        <v>4</v>
      </c>
      <c r="F113" s="13">
        <v>5</v>
      </c>
      <c r="G113" s="13">
        <v>6</v>
      </c>
      <c r="H113" s="14" t="s">
        <v>10</v>
      </c>
      <c r="I113" s="41"/>
      <c r="J113" s="15"/>
      <c r="K113" s="16"/>
      <c r="L113" s="17"/>
      <c r="M113" s="6"/>
      <c r="N113" s="6"/>
      <c r="O113" s="5"/>
      <c r="W113" s="4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3"/>
      <c r="AJ113" s="3"/>
    </row>
    <row r="114" spans="1:36" ht="12.75" customHeight="1">
      <c r="A114" s="13">
        <v>9902</v>
      </c>
      <c r="B114" s="13">
        <v>3266</v>
      </c>
      <c r="C114" s="13"/>
      <c r="D114" s="13"/>
      <c r="E114" s="13"/>
      <c r="F114" s="13"/>
      <c r="G114" s="13"/>
      <c r="H114" s="19"/>
      <c r="I114" s="41"/>
      <c r="J114" s="15"/>
      <c r="K114" s="16"/>
      <c r="L114" s="17"/>
      <c r="M114" s="20">
        <f>B114</f>
        <v>3266</v>
      </c>
      <c r="N114" s="6"/>
      <c r="O114" s="5"/>
      <c r="W114" s="32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ht="12.75" customHeight="1">
      <c r="A115" s="27" t="s">
        <v>13</v>
      </c>
      <c r="B115" s="13"/>
      <c r="C115" s="13">
        <v>2432</v>
      </c>
      <c r="D115" s="13"/>
      <c r="E115" s="13"/>
      <c r="F115" s="13"/>
      <c r="G115" s="13"/>
      <c r="H115" s="19"/>
      <c r="I115" s="41"/>
      <c r="J115" s="15"/>
      <c r="K115" s="16"/>
      <c r="L115" s="17"/>
      <c r="M115" s="20">
        <v>2441</v>
      </c>
      <c r="N115" s="3">
        <f t="shared" ref="N115:N121" si="44">M115/M114</f>
        <v>0.74739742804654008</v>
      </c>
      <c r="O115" s="5">
        <f t="shared" ref="O115:O121" si="45">100%-N115</f>
        <v>0.25260257195345992</v>
      </c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>
      <c r="A116" s="27" t="s">
        <v>14</v>
      </c>
      <c r="B116" s="13"/>
      <c r="C116" s="13"/>
      <c r="D116" s="13">
        <v>2085</v>
      </c>
      <c r="E116" s="13"/>
      <c r="F116" s="13"/>
      <c r="G116" s="13"/>
      <c r="H116" s="19"/>
      <c r="I116" s="41"/>
      <c r="J116" s="15"/>
      <c r="K116" s="16"/>
      <c r="L116" s="17"/>
      <c r="M116" s="20">
        <v>2252</v>
      </c>
      <c r="N116" s="3">
        <f t="shared" si="44"/>
        <v>0.92257271609995906</v>
      </c>
      <c r="O116" s="5">
        <f t="shared" si="45"/>
        <v>7.7427283900040944E-2</v>
      </c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>
      <c r="A117" s="27" t="s">
        <v>15</v>
      </c>
      <c r="B117" s="13"/>
      <c r="C117" s="13"/>
      <c r="D117" s="13"/>
      <c r="E117" s="13">
        <v>1850</v>
      </c>
      <c r="F117" s="13"/>
      <c r="G117" s="13"/>
      <c r="H117" s="19">
        <v>16</v>
      </c>
      <c r="I117" s="41"/>
      <c r="J117" s="15"/>
      <c r="K117" s="16"/>
      <c r="L117" s="17"/>
      <c r="M117" s="20">
        <v>2131</v>
      </c>
      <c r="N117" s="3">
        <f t="shared" si="44"/>
        <v>0.94626998223801062</v>
      </c>
      <c r="O117" s="5">
        <f t="shared" si="45"/>
        <v>5.3730017761989379E-2</v>
      </c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>
      <c r="A118" s="27" t="s">
        <v>16</v>
      </c>
      <c r="B118" s="13"/>
      <c r="C118" s="13"/>
      <c r="D118" s="13"/>
      <c r="E118" s="13"/>
      <c r="F118" s="13">
        <v>1686</v>
      </c>
      <c r="G118" s="13"/>
      <c r="H118" s="19">
        <v>21</v>
      </c>
      <c r="I118" s="41"/>
      <c r="J118" s="15"/>
      <c r="K118" s="16"/>
      <c r="L118" s="17"/>
      <c r="M118" s="20">
        <v>2001</v>
      </c>
      <c r="N118" s="3">
        <f t="shared" si="44"/>
        <v>0.93899577663068978</v>
      </c>
      <c r="O118" s="5">
        <f t="shared" si="45"/>
        <v>6.1004223369310218E-2</v>
      </c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>
      <c r="A119" s="27" t="s">
        <v>17</v>
      </c>
      <c r="B119" s="13"/>
      <c r="C119" s="13"/>
      <c r="D119" s="13"/>
      <c r="E119" s="13"/>
      <c r="F119" s="13"/>
      <c r="G119" s="13">
        <v>1686</v>
      </c>
      <c r="H119" s="19">
        <v>1224</v>
      </c>
      <c r="I119" s="43">
        <f>SUM(H117:H119)</f>
        <v>1261</v>
      </c>
      <c r="J119" s="15"/>
      <c r="K119" s="16"/>
      <c r="L119" s="17"/>
      <c r="M119" s="20">
        <v>1888</v>
      </c>
      <c r="N119" s="3">
        <f t="shared" si="44"/>
        <v>0.94352823588205892</v>
      </c>
      <c r="O119" s="5">
        <f t="shared" si="45"/>
        <v>5.6471764117941081E-2</v>
      </c>
      <c r="W119" s="31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3"/>
      <c r="AJ119" s="3"/>
    </row>
    <row r="120" spans="1:36" ht="12.75" customHeight="1">
      <c r="A120" s="27" t="s">
        <v>18</v>
      </c>
      <c r="B120" s="13"/>
      <c r="C120" s="13"/>
      <c r="D120" s="13"/>
      <c r="E120" s="13"/>
      <c r="F120" s="13"/>
      <c r="G120" s="13">
        <v>336</v>
      </c>
      <c r="H120" s="19">
        <v>350</v>
      </c>
      <c r="I120" s="41"/>
      <c r="J120" s="15"/>
      <c r="K120" s="16"/>
      <c r="L120" s="17"/>
      <c r="M120" s="20">
        <v>370</v>
      </c>
      <c r="N120" s="3">
        <f t="shared" si="44"/>
        <v>0.19597457627118645</v>
      </c>
      <c r="O120" s="5">
        <f t="shared" si="45"/>
        <v>0.80402542372881358</v>
      </c>
      <c r="W120" s="31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3"/>
      <c r="AJ120" s="3"/>
    </row>
    <row r="121" spans="1:36" ht="12.75" customHeight="1">
      <c r="A121" s="62" t="s">
        <v>19</v>
      </c>
      <c r="B121" s="13"/>
      <c r="C121" s="13"/>
      <c r="D121" s="13"/>
      <c r="E121" s="13"/>
      <c r="F121" s="13"/>
      <c r="G121" s="13">
        <f>'Prepa 4'!G114+'Prepa 3'!G118+'Prepa 2'!G114+'Prepa 1'!G114</f>
        <v>95</v>
      </c>
      <c r="H121" s="19">
        <f>'Prepa 4'!H114+'Prepa 3'!H118+'Prepa 2'!H114+'Prepa 1'!H114</f>
        <v>110</v>
      </c>
      <c r="I121" s="41"/>
      <c r="J121" s="15"/>
      <c r="K121" s="16"/>
      <c r="L121" s="17"/>
      <c r="M121" s="20">
        <f>'Prepa 4'!M114+'Prepa 3'!M118+'Prepa 2'!M114+'Prepa 1'!M114</f>
        <v>119</v>
      </c>
      <c r="N121" s="3">
        <f t="shared" si="44"/>
        <v>0.32162162162162161</v>
      </c>
      <c r="O121" s="5">
        <f t="shared" si="45"/>
        <v>0.67837837837837833</v>
      </c>
      <c r="W121" s="31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3"/>
      <c r="AJ121" s="3"/>
    </row>
    <row r="122" spans="1:36" ht="12.75" customHeight="1">
      <c r="A122" s="27" t="s">
        <v>20</v>
      </c>
      <c r="B122" s="32"/>
      <c r="C122" s="32"/>
      <c r="D122" s="32"/>
      <c r="E122" s="32"/>
      <c r="F122" s="32"/>
      <c r="G122" s="32">
        <v>45</v>
      </c>
      <c r="H122" s="33">
        <v>50</v>
      </c>
      <c r="I122" s="5"/>
      <c r="J122" s="5"/>
      <c r="K122" s="32"/>
      <c r="L122" s="5"/>
      <c r="M122" s="20">
        <v>53</v>
      </c>
      <c r="N122" s="3"/>
      <c r="O122" s="5"/>
      <c r="W122" s="31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3"/>
      <c r="AJ122" s="3"/>
    </row>
    <row r="123" spans="1:36" ht="12.75" customHeight="1">
      <c r="A123" s="27" t="s">
        <v>21</v>
      </c>
      <c r="B123" s="32"/>
      <c r="C123" s="32"/>
      <c r="D123" s="32"/>
      <c r="E123" s="32"/>
      <c r="F123" s="32"/>
      <c r="G123" s="32">
        <v>17</v>
      </c>
      <c r="H123" s="33">
        <v>9</v>
      </c>
      <c r="I123" s="5"/>
      <c r="J123" s="5"/>
      <c r="K123" s="32"/>
      <c r="L123" s="5"/>
      <c r="M123" s="20">
        <v>25</v>
      </c>
      <c r="N123" s="3"/>
      <c r="O123" s="5"/>
      <c r="W123" s="31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3"/>
      <c r="AJ123" s="3"/>
    </row>
    <row r="124" spans="1:36" ht="12.75" customHeight="1">
      <c r="A124" s="31" t="s">
        <v>22</v>
      </c>
      <c r="B124" s="32"/>
      <c r="C124" s="32"/>
      <c r="D124" s="32"/>
      <c r="E124" s="32"/>
      <c r="F124" s="32"/>
      <c r="G124" s="32">
        <v>11</v>
      </c>
      <c r="H124" s="33">
        <v>3</v>
      </c>
      <c r="I124" s="5"/>
      <c r="J124" s="5"/>
      <c r="K124" s="32"/>
      <c r="L124" s="5"/>
      <c r="M124" s="20">
        <v>15</v>
      </c>
      <c r="N124" s="3"/>
      <c r="O124" s="5"/>
      <c r="W124" s="31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3"/>
      <c r="AJ124" s="3"/>
    </row>
    <row r="125" spans="1:36" ht="12.75" customHeight="1">
      <c r="A125" s="31" t="s">
        <v>33</v>
      </c>
      <c r="B125" s="32"/>
      <c r="C125" s="32"/>
      <c r="D125" s="32"/>
      <c r="E125" s="32"/>
      <c r="F125" s="32"/>
      <c r="G125" s="32"/>
      <c r="H125" s="33">
        <v>1</v>
      </c>
      <c r="I125" s="5"/>
      <c r="J125" s="5"/>
      <c r="K125" s="32"/>
      <c r="L125" s="5"/>
      <c r="M125" s="20"/>
      <c r="N125" s="3"/>
      <c r="O125" s="5"/>
      <c r="W125" s="31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3"/>
      <c r="AJ125" s="3"/>
    </row>
    <row r="126" spans="1:36" ht="12.75" customHeight="1">
      <c r="A126" s="31" t="s">
        <v>34</v>
      </c>
      <c r="B126" s="32"/>
      <c r="C126" s="32"/>
      <c r="D126" s="32"/>
      <c r="E126" s="32"/>
      <c r="F126" s="32"/>
      <c r="G126" s="32">
        <v>9</v>
      </c>
      <c r="H126" s="33">
        <v>4</v>
      </c>
      <c r="I126" s="5"/>
      <c r="J126" s="5"/>
      <c r="K126" s="32"/>
      <c r="L126" s="5"/>
      <c r="M126" s="20">
        <v>9</v>
      </c>
      <c r="N126" s="3"/>
      <c r="O126" s="5"/>
      <c r="W126" s="31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3"/>
      <c r="AJ126" s="3"/>
    </row>
    <row r="127" spans="1:36" ht="12.75" customHeight="1">
      <c r="A127" s="31" t="s">
        <v>36</v>
      </c>
      <c r="B127" s="32"/>
      <c r="C127" s="32"/>
      <c r="D127" s="32"/>
      <c r="E127" s="32"/>
      <c r="F127" s="32"/>
      <c r="G127" s="32">
        <v>2</v>
      </c>
      <c r="H127" s="33"/>
      <c r="I127" s="5"/>
      <c r="J127" s="5"/>
      <c r="K127" s="32"/>
      <c r="L127" s="5"/>
      <c r="M127" s="20">
        <v>2</v>
      </c>
      <c r="N127" s="3"/>
      <c r="O127" s="5"/>
      <c r="W127" s="31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>
      <c r="A128" s="31" t="s">
        <v>37</v>
      </c>
      <c r="B128" s="32"/>
      <c r="C128" s="32"/>
      <c r="D128" s="32"/>
      <c r="E128" s="32"/>
      <c r="F128" s="32"/>
      <c r="G128" s="32">
        <v>2</v>
      </c>
      <c r="H128" s="33">
        <v>1</v>
      </c>
      <c r="I128" s="5"/>
      <c r="J128" s="5"/>
      <c r="K128" s="32"/>
      <c r="L128" s="5"/>
      <c r="M128" s="20">
        <v>2</v>
      </c>
      <c r="N128" s="3"/>
      <c r="O128" s="5"/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>
      <c r="A129" s="63"/>
      <c r="B129" s="32"/>
      <c r="C129" s="32"/>
      <c r="D129" s="32"/>
      <c r="E129" s="32"/>
      <c r="F129" s="32"/>
      <c r="G129" s="32"/>
      <c r="H129" s="33">
        <f>SUM(H117:H128)</f>
        <v>1789</v>
      </c>
      <c r="I129" s="5">
        <f>I119/B114</f>
        <v>0.38609920391916719</v>
      </c>
      <c r="J129" s="5">
        <f>H129/B114</f>
        <v>0.54776484996938146</v>
      </c>
      <c r="K129" s="5">
        <f>J129-I129</f>
        <v>0.16166564605021427</v>
      </c>
      <c r="L129" s="5"/>
      <c r="M129" s="20"/>
      <c r="N129" s="3"/>
      <c r="O129" s="5"/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>
      <c r="A130" s="35" t="s">
        <v>28</v>
      </c>
      <c r="B130" s="35"/>
      <c r="C130" s="35"/>
      <c r="D130" s="36"/>
      <c r="E130" s="36"/>
      <c r="G130" s="37">
        <f>((H117*4)+(H118*5)+(H119*6)+(H120*7)+(H121*8)+(H122*9)+(H123*10)+(H124*11))/H129</f>
        <v>6.3812185578535496</v>
      </c>
      <c r="I130" s="5"/>
      <c r="J130" s="5"/>
      <c r="L130" s="5"/>
      <c r="M130" s="6"/>
      <c r="N130" s="6"/>
      <c r="O130" s="5"/>
      <c r="W130" s="32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ht="12.75" customHeight="1">
      <c r="I131" s="5"/>
      <c r="J131" s="5"/>
      <c r="L131" s="5"/>
      <c r="M131" s="6"/>
      <c r="N131" s="6"/>
      <c r="O131" s="5"/>
      <c r="W131" s="32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ht="12.75" customHeight="1">
      <c r="I132" s="5"/>
      <c r="J132" s="5"/>
      <c r="L132" s="5"/>
      <c r="M132" s="6"/>
      <c r="N132" s="6"/>
      <c r="O132" s="5"/>
      <c r="W132" s="32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ht="12.75" customHeight="1">
      <c r="A133" s="44" t="s">
        <v>49</v>
      </c>
      <c r="I133" s="5"/>
      <c r="J133" s="5"/>
      <c r="L133" s="5"/>
      <c r="M133" s="6"/>
      <c r="N133" s="6"/>
      <c r="O133" s="5"/>
      <c r="W133" s="44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3"/>
      <c r="AJ133" s="3"/>
    </row>
    <row r="134" spans="1:36" ht="25.5" customHeight="1">
      <c r="B134" s="185" t="s">
        <v>1</v>
      </c>
      <c r="C134" s="186"/>
      <c r="D134" s="186"/>
      <c r="E134" s="186"/>
      <c r="F134" s="186"/>
      <c r="G134" s="186"/>
      <c r="I134" s="7" t="s">
        <v>2</v>
      </c>
      <c r="J134" s="7" t="s">
        <v>3</v>
      </c>
      <c r="K134" s="8" t="s">
        <v>4</v>
      </c>
      <c r="L134" s="7" t="s">
        <v>5</v>
      </c>
      <c r="M134" s="9" t="s">
        <v>6</v>
      </c>
      <c r="N134" s="9" t="s">
        <v>7</v>
      </c>
      <c r="O134" s="10" t="s">
        <v>8</v>
      </c>
      <c r="W134" s="32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ht="12.75" customHeight="1">
      <c r="A135" s="12" t="s">
        <v>9</v>
      </c>
      <c r="B135" s="13">
        <v>1</v>
      </c>
      <c r="C135" s="13">
        <v>2</v>
      </c>
      <c r="D135" s="13">
        <v>3</v>
      </c>
      <c r="E135" s="13">
        <v>4</v>
      </c>
      <c r="F135" s="13">
        <v>5</v>
      </c>
      <c r="G135" s="13">
        <v>6</v>
      </c>
      <c r="H135" s="14" t="s">
        <v>10</v>
      </c>
      <c r="I135" s="41"/>
      <c r="J135" s="15"/>
      <c r="K135" s="16"/>
      <c r="L135" s="17"/>
      <c r="M135" s="6"/>
      <c r="N135" s="6"/>
      <c r="O135" s="5"/>
      <c r="W135" s="4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3"/>
      <c r="AJ135" s="3"/>
    </row>
    <row r="136" spans="1:36" ht="12.75" customHeight="1">
      <c r="A136" s="27" t="s">
        <v>13</v>
      </c>
      <c r="B136" s="13">
        <v>307</v>
      </c>
      <c r="C136" s="13"/>
      <c r="D136" s="13"/>
      <c r="E136" s="13"/>
      <c r="F136" s="13"/>
      <c r="G136" s="13"/>
      <c r="H136" s="19"/>
      <c r="I136" s="41"/>
      <c r="J136" s="15"/>
      <c r="K136" s="16"/>
      <c r="L136" s="17"/>
      <c r="M136" s="20">
        <f>B136</f>
        <v>307</v>
      </c>
      <c r="N136" s="6"/>
      <c r="O136" s="5"/>
      <c r="W136" s="31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3"/>
      <c r="AJ136" s="3"/>
    </row>
    <row r="137" spans="1:36" ht="12.75" customHeight="1">
      <c r="A137" s="27" t="s">
        <v>14</v>
      </c>
      <c r="B137" s="13"/>
      <c r="C137" s="13">
        <v>186</v>
      </c>
      <c r="D137" s="13"/>
      <c r="E137" s="13"/>
      <c r="F137" s="13"/>
      <c r="G137" s="13"/>
      <c r="H137" s="19"/>
      <c r="I137" s="41"/>
      <c r="J137" s="15"/>
      <c r="K137" s="16"/>
      <c r="L137" s="17">
        <f>C137/B136</f>
        <v>0.60586319218241047</v>
      </c>
      <c r="M137" s="20">
        <v>188</v>
      </c>
      <c r="N137" s="3">
        <f t="shared" ref="N137:N142" si="46">M137/M136</f>
        <v>0.6123778501628665</v>
      </c>
      <c r="O137" s="5">
        <f t="shared" ref="O137:O142" si="47">100%-N137</f>
        <v>0.3876221498371335</v>
      </c>
      <c r="W137" s="31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3"/>
      <c r="AJ137" s="3"/>
    </row>
    <row r="138" spans="1:36" ht="12.75" customHeight="1">
      <c r="A138" s="27" t="s">
        <v>15</v>
      </c>
      <c r="B138" s="13"/>
      <c r="C138" s="13"/>
      <c r="D138" s="13">
        <v>139</v>
      </c>
      <c r="E138" s="13"/>
      <c r="F138" s="13"/>
      <c r="G138" s="13"/>
      <c r="H138" s="19"/>
      <c r="I138" s="41"/>
      <c r="J138" s="15"/>
      <c r="K138" s="16"/>
      <c r="L138" s="17">
        <f>D138/C137</f>
        <v>0.74731182795698925</v>
      </c>
      <c r="M138" s="20">
        <v>164</v>
      </c>
      <c r="N138" s="3">
        <f t="shared" si="46"/>
        <v>0.87234042553191493</v>
      </c>
      <c r="O138" s="5">
        <f t="shared" si="47"/>
        <v>0.12765957446808507</v>
      </c>
      <c r="W138" s="31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3"/>
      <c r="AJ138" s="3"/>
    </row>
    <row r="139" spans="1:36" ht="12.75" customHeight="1">
      <c r="A139" s="27" t="s">
        <v>16</v>
      </c>
      <c r="B139" s="13"/>
      <c r="C139" s="13"/>
      <c r="D139" s="13"/>
      <c r="E139" s="13">
        <v>109</v>
      </c>
      <c r="F139" s="13"/>
      <c r="G139" s="13"/>
      <c r="H139" s="19">
        <v>6</v>
      </c>
      <c r="I139" s="41"/>
      <c r="J139" s="15"/>
      <c r="K139" s="16"/>
      <c r="L139" s="17">
        <f>E139/D138</f>
        <v>0.78417266187050361</v>
      </c>
      <c r="M139" s="20">
        <v>129</v>
      </c>
      <c r="N139" s="3">
        <f t="shared" si="46"/>
        <v>0.78658536585365857</v>
      </c>
      <c r="O139" s="5">
        <f t="shared" si="47"/>
        <v>0.21341463414634143</v>
      </c>
      <c r="W139" s="31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3"/>
      <c r="AJ139" s="3"/>
    </row>
    <row r="140" spans="1:36" ht="12.75" customHeight="1">
      <c r="A140" s="27" t="s">
        <v>17</v>
      </c>
      <c r="B140" s="13"/>
      <c r="C140" s="13"/>
      <c r="D140" s="13"/>
      <c r="E140" s="13"/>
      <c r="F140" s="13">
        <v>76</v>
      </c>
      <c r="G140" s="13"/>
      <c r="H140" s="19">
        <v>9</v>
      </c>
      <c r="I140" s="41"/>
      <c r="J140" s="15"/>
      <c r="K140" s="16"/>
      <c r="L140" s="17">
        <f>F140/E139</f>
        <v>0.69724770642201839</v>
      </c>
      <c r="M140" s="20">
        <v>105</v>
      </c>
      <c r="N140" s="3">
        <f t="shared" si="46"/>
        <v>0.81395348837209303</v>
      </c>
      <c r="O140" s="5">
        <f t="shared" si="47"/>
        <v>0.18604651162790697</v>
      </c>
      <c r="W140" s="31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3"/>
      <c r="AJ140" s="3"/>
    </row>
    <row r="141" spans="1:36" ht="12.75" customHeight="1">
      <c r="A141" s="27" t="s">
        <v>18</v>
      </c>
      <c r="B141" s="13"/>
      <c r="C141" s="13"/>
      <c r="D141" s="13"/>
      <c r="E141" s="13"/>
      <c r="F141" s="13"/>
      <c r="G141" s="13">
        <v>76</v>
      </c>
      <c r="H141" s="19">
        <v>37</v>
      </c>
      <c r="I141" s="43">
        <f>SUM(H139:H141)</f>
        <v>52</v>
      </c>
      <c r="J141" s="15"/>
      <c r="K141" s="16"/>
      <c r="L141" s="17">
        <f>G141/F140</f>
        <v>1</v>
      </c>
      <c r="M141" s="20">
        <v>96</v>
      </c>
      <c r="N141" s="3">
        <f t="shared" si="46"/>
        <v>0.91428571428571426</v>
      </c>
      <c r="O141" s="5">
        <f t="shared" si="47"/>
        <v>8.5714285714285743E-2</v>
      </c>
      <c r="W141" s="31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3"/>
      <c r="AJ141" s="3"/>
    </row>
    <row r="142" spans="1:36" ht="12.75" customHeight="1">
      <c r="A142" s="27" t="s">
        <v>19</v>
      </c>
      <c r="B142" s="13"/>
      <c r="C142" s="13"/>
      <c r="D142" s="13"/>
      <c r="E142" s="13"/>
      <c r="F142" s="13"/>
      <c r="G142" s="13">
        <f>'Prepa 4'!G133+'Prepa 3'!G137+'Prepa 2'!G131+'Prepa 1'!G131</f>
        <v>27</v>
      </c>
      <c r="H142" s="19">
        <f>'Prepa 4'!H133+'Prepa 3'!H137+'Prepa 2'!H131+'Prepa 1'!H131</f>
        <v>25</v>
      </c>
      <c r="I142" s="41"/>
      <c r="J142" s="15"/>
      <c r="K142" s="16"/>
      <c r="L142" s="17"/>
      <c r="M142" s="20">
        <f>'Prepa 4'!M133+'Prepa 3'!M137+'Prepa 2'!M131+'Prepa 1'!M131</f>
        <v>32</v>
      </c>
      <c r="N142" s="3">
        <f t="shared" si="46"/>
        <v>0.33333333333333331</v>
      </c>
      <c r="O142" s="5">
        <f t="shared" si="47"/>
        <v>0.66666666666666674</v>
      </c>
      <c r="W142" s="31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3"/>
      <c r="AJ142" s="3"/>
    </row>
    <row r="143" spans="1:36" ht="12.75" customHeight="1">
      <c r="A143" s="27" t="s">
        <v>20</v>
      </c>
      <c r="B143" s="32"/>
      <c r="C143" s="32"/>
      <c r="D143" s="32"/>
      <c r="E143" s="32"/>
      <c r="F143" s="32"/>
      <c r="G143" s="32">
        <v>13</v>
      </c>
      <c r="H143" s="33">
        <v>5</v>
      </c>
      <c r="I143" s="5"/>
      <c r="J143" s="5"/>
      <c r="K143" s="32"/>
      <c r="L143" s="5"/>
      <c r="M143" s="20">
        <v>14</v>
      </c>
      <c r="N143" s="3"/>
      <c r="O143" s="5"/>
      <c r="W143" s="31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3"/>
      <c r="AJ143" s="3"/>
    </row>
    <row r="144" spans="1:36" ht="12.75" customHeight="1">
      <c r="A144" s="27" t="s">
        <v>21</v>
      </c>
      <c r="B144" s="32"/>
      <c r="C144" s="32"/>
      <c r="D144" s="32"/>
      <c r="E144" s="32"/>
      <c r="F144" s="32"/>
      <c r="G144" s="32">
        <v>5</v>
      </c>
      <c r="H144" s="33">
        <v>2</v>
      </c>
      <c r="I144" s="5"/>
      <c r="J144" s="5"/>
      <c r="K144" s="32"/>
      <c r="L144" s="5"/>
      <c r="M144" s="20">
        <v>5</v>
      </c>
      <c r="N144" s="3"/>
      <c r="O144" s="5"/>
      <c r="W144" s="31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3"/>
      <c r="AJ144" s="3"/>
    </row>
    <row r="145" spans="1:36" ht="12.75" customHeight="1">
      <c r="A145" s="31" t="s">
        <v>22</v>
      </c>
      <c r="B145" s="32"/>
      <c r="C145" s="32"/>
      <c r="D145" s="32"/>
      <c r="E145" s="32"/>
      <c r="F145" s="32"/>
      <c r="G145" s="32">
        <v>5</v>
      </c>
      <c r="H145" s="33">
        <v>2</v>
      </c>
      <c r="I145" s="5"/>
      <c r="J145" s="5"/>
      <c r="K145" s="32"/>
      <c r="L145" s="5"/>
      <c r="M145" s="20">
        <v>6</v>
      </c>
      <c r="N145" s="3"/>
      <c r="O145" s="5"/>
      <c r="W145" s="31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>
      <c r="A146" s="31" t="s">
        <v>33</v>
      </c>
      <c r="B146" s="32"/>
      <c r="C146" s="32"/>
      <c r="D146" s="32"/>
      <c r="E146" s="32"/>
      <c r="F146" s="32"/>
      <c r="G146" s="32">
        <v>1</v>
      </c>
      <c r="H146" s="33">
        <v>2</v>
      </c>
      <c r="I146" s="5"/>
      <c r="J146" s="5"/>
      <c r="K146" s="32"/>
      <c r="L146" s="5"/>
      <c r="M146" s="20">
        <v>1</v>
      </c>
      <c r="N146" s="3"/>
      <c r="O146" s="5"/>
      <c r="W146" s="31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>
      <c r="A147" s="31" t="s">
        <v>34</v>
      </c>
      <c r="B147" s="32"/>
      <c r="C147" s="32"/>
      <c r="D147" s="32"/>
      <c r="E147" s="32"/>
      <c r="F147" s="32"/>
      <c r="G147" s="32">
        <v>1</v>
      </c>
      <c r="H147" s="33"/>
      <c r="I147" s="5"/>
      <c r="J147" s="5"/>
      <c r="K147" s="32"/>
      <c r="L147" s="5"/>
      <c r="M147" s="20">
        <v>1</v>
      </c>
      <c r="N147" s="3"/>
      <c r="O147" s="5"/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>
      <c r="A148" s="31" t="s">
        <v>36</v>
      </c>
      <c r="B148" s="32"/>
      <c r="C148" s="32"/>
      <c r="D148" s="32"/>
      <c r="E148" s="32"/>
      <c r="F148" s="32"/>
      <c r="G148" s="32">
        <v>1</v>
      </c>
      <c r="H148" s="33"/>
      <c r="I148" s="5"/>
      <c r="J148" s="5"/>
      <c r="K148" s="32"/>
      <c r="L148" s="5"/>
      <c r="M148" s="20">
        <v>1</v>
      </c>
      <c r="N148" s="3"/>
      <c r="O148" s="5"/>
      <c r="W148" s="31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3"/>
      <c r="AJ148" s="3"/>
    </row>
    <row r="149" spans="1:36" ht="12.75" customHeight="1">
      <c r="A149" s="31" t="s">
        <v>37</v>
      </c>
      <c r="B149" s="32"/>
      <c r="C149" s="32"/>
      <c r="D149" s="32"/>
      <c r="E149" s="32"/>
      <c r="F149" s="32"/>
      <c r="G149" s="32">
        <v>2</v>
      </c>
      <c r="H149" s="33">
        <v>1</v>
      </c>
      <c r="I149" s="5"/>
      <c r="J149" s="5"/>
      <c r="K149" s="32"/>
      <c r="L149" s="5"/>
      <c r="M149" s="20">
        <v>2</v>
      </c>
      <c r="N149" s="3"/>
      <c r="O149" s="5"/>
      <c r="W149" s="31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>
      <c r="A150" s="31" t="s">
        <v>38</v>
      </c>
      <c r="B150" s="32"/>
      <c r="C150" s="32"/>
      <c r="D150" s="32"/>
      <c r="E150" s="32"/>
      <c r="F150" s="32"/>
      <c r="G150" s="32">
        <v>2</v>
      </c>
      <c r="H150" s="33">
        <v>1</v>
      </c>
      <c r="I150" s="5"/>
      <c r="J150" s="5"/>
      <c r="K150" s="32"/>
      <c r="L150" s="5"/>
      <c r="M150" s="20">
        <v>2</v>
      </c>
      <c r="N150" s="3"/>
      <c r="O150" s="5"/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>
      <c r="A151" s="31" t="s">
        <v>39</v>
      </c>
      <c r="B151" s="32"/>
      <c r="C151" s="32"/>
      <c r="D151" s="32"/>
      <c r="E151" s="32"/>
      <c r="F151" s="32"/>
      <c r="G151" s="32">
        <v>1</v>
      </c>
      <c r="H151" s="33"/>
      <c r="I151" s="5"/>
      <c r="J151" s="5"/>
      <c r="K151" s="32"/>
      <c r="L151" s="5"/>
      <c r="M151" s="20">
        <v>1</v>
      </c>
      <c r="N151" s="3"/>
      <c r="O151" s="5"/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>
      <c r="H152" s="32">
        <f>SUM(H139:H150)</f>
        <v>90</v>
      </c>
      <c r="I152" s="5">
        <f>I141/B136</f>
        <v>0.16938110749185667</v>
      </c>
      <c r="J152" s="5">
        <f>H152/B136</f>
        <v>0.29315960912052119</v>
      </c>
      <c r="K152" s="5">
        <f>J152-I152</f>
        <v>0.12377850162866452</v>
      </c>
      <c r="L152" s="5"/>
      <c r="M152" s="6"/>
      <c r="N152" s="6"/>
      <c r="O152" s="5"/>
      <c r="W152" s="32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ht="12.75" customHeight="1">
      <c r="A153" s="35" t="s">
        <v>28</v>
      </c>
      <c r="B153" s="35"/>
      <c r="C153" s="35"/>
      <c r="D153" s="36"/>
      <c r="E153" s="36"/>
      <c r="G153" s="37">
        <f>((H139*4)+(H140*5)+(H141*6)+(H142*7)+(H143*8)+(H144*9)+(H145*10)+(H146*11))/H152</f>
        <v>6.2888888888888888</v>
      </c>
      <c r="I153" s="5"/>
      <c r="J153" s="5"/>
      <c r="L153" s="5"/>
      <c r="M153" s="6"/>
      <c r="N153" s="6"/>
      <c r="O153" s="5"/>
      <c r="W153" s="32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ht="12.75" customHeight="1">
      <c r="I154" s="5"/>
      <c r="J154" s="5"/>
      <c r="L154" s="5"/>
      <c r="M154" s="6"/>
      <c r="N154" s="6"/>
      <c r="O154" s="5"/>
      <c r="W154" s="32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ht="12.75" customHeight="1">
      <c r="A155" s="44" t="s">
        <v>50</v>
      </c>
      <c r="I155" s="5"/>
      <c r="J155" s="5"/>
      <c r="L155" s="5"/>
      <c r="M155" s="6"/>
      <c r="N155" s="6"/>
      <c r="O155" s="5"/>
      <c r="W155" s="44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3"/>
      <c r="AJ155" s="3"/>
    </row>
    <row r="156" spans="1:36" ht="25.5" customHeight="1">
      <c r="B156" s="185" t="s">
        <v>1</v>
      </c>
      <c r="C156" s="186"/>
      <c r="D156" s="186"/>
      <c r="E156" s="186"/>
      <c r="F156" s="186"/>
      <c r="G156" s="186"/>
      <c r="I156" s="7" t="s">
        <v>2</v>
      </c>
      <c r="J156" s="7" t="s">
        <v>3</v>
      </c>
      <c r="K156" s="8" t="s">
        <v>4</v>
      </c>
      <c r="L156" s="7" t="s">
        <v>5</v>
      </c>
      <c r="M156" s="9" t="s">
        <v>6</v>
      </c>
      <c r="N156" s="9" t="s">
        <v>7</v>
      </c>
      <c r="O156" s="10" t="s">
        <v>8</v>
      </c>
      <c r="W156" s="32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ht="12.75" customHeight="1">
      <c r="A157" s="12" t="s">
        <v>9</v>
      </c>
      <c r="B157" s="13">
        <v>1</v>
      </c>
      <c r="C157" s="13">
        <v>2</v>
      </c>
      <c r="D157" s="13">
        <v>3</v>
      </c>
      <c r="E157" s="13">
        <v>4</v>
      </c>
      <c r="F157" s="13">
        <v>5</v>
      </c>
      <c r="G157" s="13">
        <v>6</v>
      </c>
      <c r="H157" s="14" t="s">
        <v>10</v>
      </c>
      <c r="I157" s="41"/>
      <c r="J157" s="15"/>
      <c r="K157" s="16"/>
      <c r="L157" s="17"/>
      <c r="M157" s="6"/>
      <c r="N157" s="6"/>
      <c r="O157" s="5"/>
      <c r="W157" s="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3"/>
      <c r="AJ157" s="3"/>
    </row>
    <row r="158" spans="1:36" ht="12.75" customHeight="1">
      <c r="A158" s="27" t="s">
        <v>14</v>
      </c>
      <c r="B158" s="13">
        <v>3615</v>
      </c>
      <c r="C158" s="13"/>
      <c r="D158" s="13"/>
      <c r="E158" s="13"/>
      <c r="F158" s="13"/>
      <c r="G158" s="13"/>
      <c r="H158" s="19"/>
      <c r="I158" s="41"/>
      <c r="J158" s="15"/>
      <c r="K158" s="16"/>
      <c r="L158" s="17"/>
      <c r="M158" s="20">
        <f>B158</f>
        <v>3615</v>
      </c>
      <c r="N158" s="6"/>
      <c r="O158" s="5"/>
      <c r="W158" s="31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3"/>
      <c r="AJ158" s="3"/>
    </row>
    <row r="159" spans="1:36" ht="12.75" customHeight="1">
      <c r="A159" s="27" t="s">
        <v>15</v>
      </c>
      <c r="B159" s="13"/>
      <c r="C159" s="13">
        <f>'Prepa 4'!C147+'Prepa 3'!C153+'Prepa 2'!C142+'Prepa 1'!C146</f>
        <v>2960</v>
      </c>
      <c r="D159" s="13"/>
      <c r="E159" s="13"/>
      <c r="F159" s="13"/>
      <c r="G159" s="13"/>
      <c r="H159" s="19"/>
      <c r="I159" s="41"/>
      <c r="J159" s="15"/>
      <c r="K159" s="16"/>
      <c r="L159" s="17">
        <f>C159/B158</f>
        <v>0.81881051175656983</v>
      </c>
      <c r="M159" s="20">
        <f>'Prepa 4'!M147+'Prepa 3'!M153+'Prepa 2'!M142+'Prepa 1'!M146</f>
        <v>2969</v>
      </c>
      <c r="N159" s="3">
        <f t="shared" ref="N159:N163" si="48">M159/M158</f>
        <v>0.82130013831258641</v>
      </c>
      <c r="O159" s="5">
        <f t="shared" ref="O159:O163" si="49">100%-N159</f>
        <v>0.17869986168741359</v>
      </c>
      <c r="W159" s="31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3"/>
      <c r="AJ159" s="3"/>
    </row>
    <row r="160" spans="1:36" ht="12.75" customHeight="1">
      <c r="A160" s="27" t="s">
        <v>16</v>
      </c>
      <c r="B160" s="13"/>
      <c r="C160" s="13"/>
      <c r="D160" s="13">
        <f>'Prepa 4'!D148+'Prepa 3'!D154+'Prepa 2'!D143+'Prepa 1'!D147</f>
        <v>2414</v>
      </c>
      <c r="E160" s="13"/>
      <c r="F160" s="13"/>
      <c r="G160" s="13"/>
      <c r="H160" s="19"/>
      <c r="I160" s="41"/>
      <c r="J160" s="15"/>
      <c r="K160" s="16"/>
      <c r="L160" s="17">
        <f>D160/C159</f>
        <v>0.81554054054054059</v>
      </c>
      <c r="M160" s="20">
        <f>'Prepa 4'!M148+'Prepa 3'!M154+'Prepa 2'!M143+'Prepa 1'!M147</f>
        <v>2643</v>
      </c>
      <c r="N160" s="3">
        <f t="shared" si="48"/>
        <v>0.89019872010778045</v>
      </c>
      <c r="O160" s="5">
        <f t="shared" si="49"/>
        <v>0.10980127989221955</v>
      </c>
      <c r="W160" s="31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>
      <c r="A161" s="27" t="s">
        <v>17</v>
      </c>
      <c r="B161" s="13"/>
      <c r="C161" s="13"/>
      <c r="D161" s="13"/>
      <c r="E161" s="13">
        <f>'Prepa 4'!E149+'Prepa 3'!E155+'Prepa 2'!E144+'Prepa 1'!E148</f>
        <v>2090</v>
      </c>
      <c r="F161" s="13"/>
      <c r="G161" s="13"/>
      <c r="H161" s="19">
        <f>'Prepa 4'!H149+'Prepa 3'!H155+'Prepa 2'!H144+'Prepa 1'!H148</f>
        <v>17</v>
      </c>
      <c r="I161" s="41"/>
      <c r="J161" s="15"/>
      <c r="K161" s="16"/>
      <c r="L161" s="17">
        <f>E161/D160</f>
        <v>0.86578293289146646</v>
      </c>
      <c r="M161" s="20">
        <f>'Prepa 4'!M149+'Prepa 3'!M155+'Prepa 2'!M144+'Prepa 1'!M148</f>
        <v>2382</v>
      </c>
      <c r="N161" s="3">
        <f t="shared" si="48"/>
        <v>0.90124858115777529</v>
      </c>
      <c r="O161" s="5">
        <f t="shared" si="49"/>
        <v>9.8751418842224714E-2</v>
      </c>
      <c r="W161" s="31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>
      <c r="A162" s="27" t="s">
        <v>18</v>
      </c>
      <c r="B162" s="13"/>
      <c r="C162" s="13"/>
      <c r="D162" s="13"/>
      <c r="E162" s="13"/>
      <c r="F162" s="13">
        <f>'Prepa 4'!F150+'Prepa 3'!F156+'Prepa 2'!F145+'Prepa 1'!F149</f>
        <v>1869</v>
      </c>
      <c r="G162" s="13"/>
      <c r="H162" s="19">
        <f>'Prepa 4'!H150+'Prepa 3'!H156+'Prepa 2'!H145+'Prepa 1'!H149</f>
        <v>28</v>
      </c>
      <c r="I162" s="41"/>
      <c r="J162" s="15"/>
      <c r="K162" s="16"/>
      <c r="L162" s="17">
        <f>F162/E161</f>
        <v>0.89425837320574164</v>
      </c>
      <c r="M162" s="20">
        <f>'Prepa 4'!M150+'Prepa 3'!M156+'Prepa 2'!M145+'Prepa 1'!M149</f>
        <v>2151</v>
      </c>
      <c r="N162" s="3">
        <f t="shared" si="48"/>
        <v>0.90302267002518888</v>
      </c>
      <c r="O162" s="5">
        <f t="shared" si="49"/>
        <v>9.6977329974811122E-2</v>
      </c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>
      <c r="A163" s="62" t="s">
        <v>19</v>
      </c>
      <c r="B163" s="13"/>
      <c r="C163" s="13"/>
      <c r="D163" s="13"/>
      <c r="E163" s="13"/>
      <c r="F163" s="13"/>
      <c r="G163" s="13">
        <f>'Prepa 4'!G151+'Prepa 3'!G157+'Prepa 2'!G146+'Prepa 1'!G150</f>
        <v>1869</v>
      </c>
      <c r="H163" s="19">
        <f>'Prepa 4'!H151+'Prepa 3'!H157+'Prepa 2'!H146+'Prepa 1'!H150</f>
        <v>1310</v>
      </c>
      <c r="I163" s="41"/>
      <c r="J163" s="15"/>
      <c r="K163" s="16"/>
      <c r="L163" s="17">
        <f>G163/F162</f>
        <v>1</v>
      </c>
      <c r="M163" s="20">
        <f>'Prepa 4'!M151+'Prepa 3'!M157+'Prepa 2'!M146+'Prepa 1'!M150</f>
        <v>2018</v>
      </c>
      <c r="N163" s="3">
        <f t="shared" si="48"/>
        <v>0.93816829381682942</v>
      </c>
      <c r="O163" s="5">
        <f t="shared" si="49"/>
        <v>6.1831706183170576E-2</v>
      </c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>
      <c r="A164" s="27" t="s">
        <v>20</v>
      </c>
      <c r="B164" s="32"/>
      <c r="C164" s="32"/>
      <c r="D164" s="32"/>
      <c r="E164" s="32"/>
      <c r="F164" s="32"/>
      <c r="G164" s="32">
        <v>364</v>
      </c>
      <c r="H164" s="33">
        <v>213</v>
      </c>
      <c r="I164" s="5"/>
      <c r="J164" s="5"/>
      <c r="K164" s="32"/>
      <c r="L164" s="5"/>
      <c r="M164" s="20">
        <v>391</v>
      </c>
      <c r="N164" s="3"/>
      <c r="O164" s="5"/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>
      <c r="A165" s="27" t="s">
        <v>21</v>
      </c>
      <c r="B165" s="32"/>
      <c r="C165" s="32"/>
      <c r="D165" s="32"/>
      <c r="E165" s="32"/>
      <c r="F165" s="32"/>
      <c r="G165" s="32">
        <v>118</v>
      </c>
      <c r="H165" s="33">
        <v>62</v>
      </c>
      <c r="I165" s="5"/>
      <c r="J165" s="5"/>
      <c r="K165" s="32"/>
      <c r="L165" s="5"/>
      <c r="M165" s="20">
        <v>130</v>
      </c>
      <c r="N165" s="3"/>
      <c r="O165" s="5"/>
      <c r="W165" s="31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3"/>
      <c r="AJ165" s="3"/>
    </row>
    <row r="166" spans="1:36" ht="12.75" customHeight="1">
      <c r="A166" s="31" t="s">
        <v>22</v>
      </c>
      <c r="B166" s="32"/>
      <c r="C166" s="32"/>
      <c r="D166" s="32"/>
      <c r="E166" s="32"/>
      <c r="F166" s="32"/>
      <c r="G166" s="32">
        <v>50</v>
      </c>
      <c r="H166" s="33">
        <v>23</v>
      </c>
      <c r="I166" s="5"/>
      <c r="J166" s="5"/>
      <c r="K166" s="32"/>
      <c r="L166" s="5"/>
      <c r="M166" s="20">
        <v>53</v>
      </c>
      <c r="N166" s="3"/>
      <c r="O166" s="5"/>
      <c r="W166" s="31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>
      <c r="A167" s="31" t="s">
        <v>33</v>
      </c>
      <c r="B167" s="32"/>
      <c r="C167" s="32"/>
      <c r="D167" s="32"/>
      <c r="E167" s="32"/>
      <c r="F167" s="32"/>
      <c r="G167" s="32">
        <v>23</v>
      </c>
      <c r="H167" s="33">
        <v>16</v>
      </c>
      <c r="I167" s="5"/>
      <c r="J167" s="5"/>
      <c r="K167" s="32"/>
      <c r="L167" s="5"/>
      <c r="M167" s="20">
        <v>25</v>
      </c>
      <c r="N167" s="3"/>
      <c r="O167" s="5"/>
      <c r="W167" s="31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3"/>
      <c r="AJ167" s="3"/>
    </row>
    <row r="168" spans="1:36" ht="12.75" customHeight="1">
      <c r="A168" s="31" t="s">
        <v>34</v>
      </c>
      <c r="B168" s="32"/>
      <c r="C168" s="32"/>
      <c r="D168" s="32"/>
      <c r="E168" s="32"/>
      <c r="F168" s="32"/>
      <c r="G168" s="32">
        <v>7</v>
      </c>
      <c r="H168" s="33">
        <v>4</v>
      </c>
      <c r="I168" s="5"/>
      <c r="J168" s="5"/>
      <c r="K168" s="32"/>
      <c r="L168" s="5"/>
      <c r="M168" s="20">
        <v>10</v>
      </c>
      <c r="N168" s="3"/>
      <c r="O168" s="5"/>
      <c r="W168" s="31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3"/>
      <c r="AJ168" s="3"/>
    </row>
    <row r="169" spans="1:36" ht="12.75" customHeight="1">
      <c r="A169" s="31" t="s">
        <v>36</v>
      </c>
      <c r="B169" s="32"/>
      <c r="C169" s="32"/>
      <c r="D169" s="32"/>
      <c r="E169" s="32"/>
      <c r="F169" s="32"/>
      <c r="G169" s="32">
        <v>5</v>
      </c>
      <c r="H169" s="33">
        <v>1</v>
      </c>
      <c r="I169" s="5"/>
      <c r="J169" s="5"/>
      <c r="K169" s="32"/>
      <c r="L169" s="5"/>
      <c r="M169" s="20">
        <v>5</v>
      </c>
      <c r="N169" s="3"/>
      <c r="O169" s="5"/>
      <c r="W169" s="31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3"/>
      <c r="AJ169" s="3"/>
    </row>
    <row r="170" spans="1:36" ht="12.75" customHeight="1">
      <c r="A170" s="31" t="s">
        <v>37</v>
      </c>
      <c r="B170" s="32"/>
      <c r="C170" s="32"/>
      <c r="D170" s="32"/>
      <c r="E170" s="32"/>
      <c r="F170" s="32"/>
      <c r="G170" s="32">
        <v>5</v>
      </c>
      <c r="H170" s="33">
        <v>2</v>
      </c>
      <c r="I170" s="5"/>
      <c r="J170" s="5"/>
      <c r="K170" s="32"/>
      <c r="L170" s="5"/>
      <c r="M170" s="20">
        <v>5</v>
      </c>
      <c r="N170" s="3"/>
      <c r="O170" s="5"/>
      <c r="W170" s="31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3"/>
      <c r="AJ170" s="3"/>
    </row>
    <row r="171" spans="1:36" ht="12.75" customHeight="1">
      <c r="A171" s="31" t="s">
        <v>38</v>
      </c>
      <c r="B171" s="32"/>
      <c r="C171" s="32"/>
      <c r="D171" s="32"/>
      <c r="E171" s="32"/>
      <c r="F171" s="32"/>
      <c r="G171" s="32">
        <v>1</v>
      </c>
      <c r="H171" s="33">
        <v>1</v>
      </c>
      <c r="I171" s="5"/>
      <c r="J171" s="5"/>
      <c r="K171" s="32"/>
      <c r="L171" s="5"/>
      <c r="M171" s="20">
        <v>1</v>
      </c>
      <c r="N171" s="3"/>
      <c r="O171" s="5"/>
      <c r="W171" s="31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3"/>
      <c r="AJ171" s="3"/>
    </row>
    <row r="172" spans="1:36" ht="12.75" customHeight="1">
      <c r="A172" s="31" t="s">
        <v>39</v>
      </c>
      <c r="B172" s="32"/>
      <c r="C172" s="32"/>
      <c r="D172" s="32"/>
      <c r="E172" s="32"/>
      <c r="F172" s="32"/>
      <c r="G172" s="32">
        <v>1</v>
      </c>
      <c r="H172" s="33">
        <v>1</v>
      </c>
      <c r="I172" s="5"/>
      <c r="J172" s="5"/>
      <c r="K172" s="32"/>
      <c r="L172" s="5"/>
      <c r="M172" s="20">
        <v>1</v>
      </c>
      <c r="N172" s="3"/>
      <c r="O172" s="5"/>
      <c r="W172" s="31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3"/>
      <c r="AJ172" s="3"/>
    </row>
    <row r="173" spans="1:36" ht="12.75" customHeight="1">
      <c r="H173" s="32">
        <f>SUM(H161:H172)</f>
        <v>1678</v>
      </c>
      <c r="I173" s="5">
        <f>SUM(H161:H163)/B158</f>
        <v>0.37482710926694329</v>
      </c>
      <c r="J173" s="5">
        <f>H173/B158</f>
        <v>0.46417704011065009</v>
      </c>
      <c r="K173" s="5">
        <f>J173-I173</f>
        <v>8.9349930843706793E-2</v>
      </c>
      <c r="L173" s="5"/>
      <c r="M173" s="6"/>
      <c r="N173" s="6"/>
      <c r="O173" s="5"/>
      <c r="W173" s="32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ht="12.75" customHeight="1">
      <c r="A174" s="35" t="s">
        <v>28</v>
      </c>
      <c r="B174" s="35"/>
      <c r="C174" s="35"/>
      <c r="D174" s="36"/>
      <c r="E174" s="36"/>
      <c r="G174" s="37">
        <f>((H161*4)+(H162*5)+(H163*6)+(H164*7)+(H165*8)+(H166*9)+(H167*10))/H173</f>
        <v>6.2109654350417163</v>
      </c>
      <c r="I174" s="5"/>
      <c r="J174" s="5"/>
      <c r="L174" s="5"/>
      <c r="M174" s="6"/>
      <c r="N174" s="6"/>
      <c r="O174" s="5"/>
      <c r="W174" s="32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ht="12.75" customHeight="1">
      <c r="I175" s="5"/>
      <c r="J175" s="5"/>
      <c r="L175" s="5"/>
      <c r="M175" s="6"/>
      <c r="N175" s="6"/>
      <c r="O175" s="5"/>
      <c r="W175" s="32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ht="12.75" customHeight="1">
      <c r="I176" s="5"/>
      <c r="J176" s="5"/>
      <c r="L176" s="5"/>
      <c r="M176" s="6"/>
      <c r="N176" s="6"/>
      <c r="O176" s="5"/>
      <c r="W176" s="32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ht="12.75" customHeight="1">
      <c r="A177" s="44" t="s">
        <v>51</v>
      </c>
      <c r="I177" s="5"/>
      <c r="J177" s="5"/>
      <c r="L177" s="5"/>
      <c r="M177" s="6"/>
      <c r="N177" s="6"/>
      <c r="O177" s="5"/>
      <c r="W177" s="44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3"/>
      <c r="AJ177" s="3"/>
    </row>
    <row r="178" spans="1:36" ht="25.5" customHeight="1">
      <c r="B178" s="185" t="s">
        <v>1</v>
      </c>
      <c r="C178" s="186"/>
      <c r="D178" s="186"/>
      <c r="E178" s="186"/>
      <c r="F178" s="186"/>
      <c r="G178" s="186"/>
      <c r="I178" s="7" t="s">
        <v>2</v>
      </c>
      <c r="J178" s="7" t="s">
        <v>3</v>
      </c>
      <c r="K178" s="8" t="s">
        <v>4</v>
      </c>
      <c r="L178" s="7" t="s">
        <v>5</v>
      </c>
      <c r="M178" s="9" t="s">
        <v>6</v>
      </c>
      <c r="N178" s="9" t="s">
        <v>7</v>
      </c>
      <c r="O178" s="10" t="s">
        <v>8</v>
      </c>
      <c r="W178" s="32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ht="12.75" customHeight="1">
      <c r="A179" s="12" t="s">
        <v>9</v>
      </c>
      <c r="B179" s="13">
        <v>1</v>
      </c>
      <c r="C179" s="13">
        <v>2</v>
      </c>
      <c r="D179" s="13">
        <v>3</v>
      </c>
      <c r="E179" s="13">
        <v>4</v>
      </c>
      <c r="F179" s="13">
        <v>5</v>
      </c>
      <c r="G179" s="13">
        <v>6</v>
      </c>
      <c r="H179" s="14" t="s">
        <v>10</v>
      </c>
      <c r="I179" s="41"/>
      <c r="J179" s="15"/>
      <c r="K179" s="16"/>
      <c r="L179" s="17"/>
      <c r="M179" s="6"/>
      <c r="N179" s="6"/>
      <c r="O179" s="5"/>
      <c r="W179" s="4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3"/>
      <c r="AJ179" s="3"/>
    </row>
    <row r="180" spans="1:36" ht="12.75" customHeight="1">
      <c r="A180" s="27" t="s">
        <v>15</v>
      </c>
      <c r="B180" s="13">
        <f>'Prepa 4'!B166+'Prepa 3'!B171+'Prepa 2'!B160+'Prepa 1'!B161</f>
        <v>333</v>
      </c>
      <c r="C180" s="13"/>
      <c r="D180" s="13"/>
      <c r="E180" s="13"/>
      <c r="F180" s="13"/>
      <c r="G180" s="13"/>
      <c r="H180" s="19"/>
      <c r="I180" s="41"/>
      <c r="J180" s="15"/>
      <c r="K180" s="16"/>
      <c r="L180" s="17"/>
      <c r="M180" s="20">
        <f>B180</f>
        <v>333</v>
      </c>
      <c r="N180" s="6"/>
      <c r="O180" s="5"/>
      <c r="W180" s="31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>
      <c r="A181" s="27" t="s">
        <v>16</v>
      </c>
      <c r="B181" s="13"/>
      <c r="C181" s="13">
        <f>'Prepa 4'!C167+'Prepa 3'!C172+'Prepa 2'!C161+'Prepa 1'!C162</f>
        <v>214</v>
      </c>
      <c r="D181" s="13"/>
      <c r="E181" s="13"/>
      <c r="F181" s="13"/>
      <c r="G181" s="13"/>
      <c r="H181" s="19"/>
      <c r="I181" s="41"/>
      <c r="J181" s="15"/>
      <c r="K181" s="16"/>
      <c r="L181" s="17">
        <f>C181/B180</f>
        <v>0.64264264264264259</v>
      </c>
      <c r="M181" s="20">
        <f>'Prepa 4'!M167+'Prepa 3'!M172+'Prepa 2'!M161+'Prepa 1'!M162</f>
        <v>236</v>
      </c>
      <c r="N181" s="3">
        <f t="shared" ref="N181:N185" si="50">M181/M180</f>
        <v>0.70870870870870872</v>
      </c>
      <c r="O181" s="5">
        <f t="shared" ref="O181:O185" si="51">100%-N181</f>
        <v>0.29129129129129128</v>
      </c>
      <c r="W181" s="31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3"/>
      <c r="AJ181" s="3"/>
    </row>
    <row r="182" spans="1:36" ht="12.75" customHeight="1">
      <c r="A182" s="27" t="s">
        <v>17</v>
      </c>
      <c r="B182" s="13"/>
      <c r="C182" s="13"/>
      <c r="D182" s="13">
        <f>'Prepa 4'!D168+'Prepa 3'!D173+'Prepa 2'!D162+'Prepa 1'!D163</f>
        <v>145</v>
      </c>
      <c r="E182" s="13"/>
      <c r="F182" s="13"/>
      <c r="G182" s="13"/>
      <c r="H182" s="19"/>
      <c r="I182" s="41"/>
      <c r="J182" s="15"/>
      <c r="K182" s="16"/>
      <c r="L182" s="17">
        <f>D182/C181</f>
        <v>0.67757009345794394</v>
      </c>
      <c r="M182" s="20">
        <f>'Prepa 4'!M168+'Prepa 3'!M173+'Prepa 2'!M162+'Prepa 1'!M163</f>
        <v>162</v>
      </c>
      <c r="N182" s="3">
        <f t="shared" si="50"/>
        <v>0.68644067796610164</v>
      </c>
      <c r="O182" s="5">
        <f t="shared" si="51"/>
        <v>0.31355932203389836</v>
      </c>
      <c r="W182" s="31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3"/>
      <c r="AJ182" s="3"/>
    </row>
    <row r="183" spans="1:36" ht="12.75" customHeight="1">
      <c r="A183" s="27" t="s">
        <v>18</v>
      </c>
      <c r="B183" s="13"/>
      <c r="C183" s="13"/>
      <c r="D183" s="13"/>
      <c r="E183" s="13">
        <f>'Prepa 4'!E169+'Prepa 3'!E174+'Prepa 2'!E163+'Prepa 1'!E164</f>
        <v>112</v>
      </c>
      <c r="F183" s="13"/>
      <c r="G183" s="13"/>
      <c r="H183" s="19"/>
      <c r="I183" s="41"/>
      <c r="J183" s="15"/>
      <c r="K183" s="16"/>
      <c r="L183" s="17">
        <f>E183/D182</f>
        <v>0.77241379310344827</v>
      </c>
      <c r="M183" s="20">
        <f>'Prepa 4'!M169+'Prepa 3'!M174+'Prepa 2'!M163+'Prepa 1'!M164</f>
        <v>181</v>
      </c>
      <c r="N183" s="3">
        <f t="shared" si="50"/>
        <v>1.117283950617284</v>
      </c>
      <c r="O183" s="5">
        <f t="shared" si="51"/>
        <v>-0.11728395061728403</v>
      </c>
      <c r="W183" s="31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3"/>
      <c r="AJ183" s="3"/>
    </row>
    <row r="184" spans="1:36" ht="12.75" customHeight="1">
      <c r="A184" s="62" t="s">
        <v>19</v>
      </c>
      <c r="B184" s="13"/>
      <c r="C184" s="13"/>
      <c r="D184" s="13"/>
      <c r="E184" s="13"/>
      <c r="F184" s="13">
        <f>'Prepa 4'!F170+'Prepa 3'!F175+'Prepa 2'!F164+'Prepa 1'!F165</f>
        <v>95</v>
      </c>
      <c r="G184" s="13"/>
      <c r="H184" s="19">
        <v>8</v>
      </c>
      <c r="I184" s="41"/>
      <c r="J184" s="15"/>
      <c r="K184" s="16"/>
      <c r="L184" s="17">
        <f>F184/E183</f>
        <v>0.8482142857142857</v>
      </c>
      <c r="M184" s="20">
        <f>'Prepa 4'!M170+'Prepa 3'!M175+'Prepa 2'!M164+'Prepa 1'!M165</f>
        <v>119</v>
      </c>
      <c r="N184" s="3">
        <f t="shared" si="50"/>
        <v>0.65745856353591159</v>
      </c>
      <c r="O184" s="5">
        <f t="shared" si="51"/>
        <v>0.34254143646408841</v>
      </c>
      <c r="W184" s="31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3"/>
      <c r="AJ184" s="3"/>
    </row>
    <row r="185" spans="1:36" ht="12.75" customHeight="1">
      <c r="A185" s="27" t="s">
        <v>20</v>
      </c>
      <c r="B185" s="32"/>
      <c r="C185" s="32"/>
      <c r="D185" s="32"/>
      <c r="E185" s="32"/>
      <c r="F185" s="32"/>
      <c r="G185" s="32">
        <v>90</v>
      </c>
      <c r="H185" s="33">
        <v>66</v>
      </c>
      <c r="I185" s="64">
        <f>SUM(H184:H185)</f>
        <v>74</v>
      </c>
      <c r="J185" s="5"/>
      <c r="K185" s="32"/>
      <c r="L185" s="5">
        <f>G185/F184</f>
        <v>0.94736842105263153</v>
      </c>
      <c r="M185" s="20">
        <v>94</v>
      </c>
      <c r="N185" s="3">
        <f t="shared" si="50"/>
        <v>0.78991596638655459</v>
      </c>
      <c r="O185" s="5">
        <f t="shared" si="51"/>
        <v>0.21008403361344541</v>
      </c>
      <c r="W185" s="31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3"/>
      <c r="AJ185" s="3"/>
    </row>
    <row r="186" spans="1:36" ht="12.75" customHeight="1">
      <c r="A186" s="27" t="s">
        <v>21</v>
      </c>
      <c r="B186" s="32"/>
      <c r="C186" s="32"/>
      <c r="D186" s="32"/>
      <c r="E186" s="32"/>
      <c r="F186" s="32"/>
      <c r="G186" s="32">
        <v>17</v>
      </c>
      <c r="H186" s="33">
        <v>6</v>
      </c>
      <c r="I186" s="64"/>
      <c r="J186" s="5"/>
      <c r="K186" s="32"/>
      <c r="L186" s="5"/>
      <c r="M186" s="20">
        <v>24</v>
      </c>
      <c r="N186" s="3"/>
      <c r="O186" s="5"/>
      <c r="W186" s="31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3"/>
      <c r="AJ186" s="3"/>
    </row>
    <row r="187" spans="1:36" ht="12.75" customHeight="1">
      <c r="A187" s="31" t="s">
        <v>22</v>
      </c>
      <c r="B187" s="32"/>
      <c r="C187" s="32"/>
      <c r="D187" s="32"/>
      <c r="E187" s="32"/>
      <c r="F187" s="32"/>
      <c r="G187" s="32">
        <v>14</v>
      </c>
      <c r="H187" s="33">
        <v>8</v>
      </c>
      <c r="I187" s="64"/>
      <c r="J187" s="5"/>
      <c r="K187" s="32"/>
      <c r="L187" s="5"/>
      <c r="M187" s="20">
        <v>17</v>
      </c>
      <c r="N187" s="3"/>
      <c r="O187" s="5"/>
      <c r="W187" s="31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3"/>
      <c r="AJ187" s="3"/>
    </row>
    <row r="188" spans="1:36" ht="12.75" customHeight="1">
      <c r="A188" s="31" t="s">
        <v>33</v>
      </c>
      <c r="B188" s="32"/>
      <c r="C188" s="32"/>
      <c r="D188" s="32"/>
      <c r="E188" s="32"/>
      <c r="F188" s="32"/>
      <c r="G188" s="32">
        <v>7</v>
      </c>
      <c r="H188" s="33">
        <v>3</v>
      </c>
      <c r="I188" s="64"/>
      <c r="J188" s="5"/>
      <c r="K188" s="32"/>
      <c r="L188" s="5"/>
      <c r="M188" s="20">
        <v>7</v>
      </c>
      <c r="N188" s="3"/>
      <c r="O188" s="5"/>
      <c r="W188" s="31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3"/>
      <c r="AJ188" s="3"/>
    </row>
    <row r="189" spans="1:36" ht="12.75" customHeight="1">
      <c r="A189" s="31" t="s">
        <v>34</v>
      </c>
      <c r="B189" s="32"/>
      <c r="C189" s="32"/>
      <c r="D189" s="32"/>
      <c r="E189" s="32"/>
      <c r="F189" s="32"/>
      <c r="G189" s="32">
        <v>1</v>
      </c>
      <c r="H189" s="33"/>
      <c r="I189" s="64"/>
      <c r="J189" s="5"/>
      <c r="K189" s="32"/>
      <c r="L189" s="5"/>
      <c r="M189" s="20">
        <v>2</v>
      </c>
      <c r="N189" s="3"/>
      <c r="O189" s="5"/>
      <c r="W189" s="31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3"/>
      <c r="AJ189" s="3"/>
    </row>
    <row r="190" spans="1:36" ht="12.75" customHeight="1">
      <c r="A190" s="31" t="s">
        <v>36</v>
      </c>
      <c r="B190" s="32"/>
      <c r="C190" s="32"/>
      <c r="D190" s="32"/>
      <c r="E190" s="32"/>
      <c r="F190" s="32"/>
      <c r="G190" s="32">
        <v>2</v>
      </c>
      <c r="H190" s="33">
        <v>1</v>
      </c>
      <c r="I190" s="64"/>
      <c r="J190" s="5"/>
      <c r="K190" s="32"/>
      <c r="L190" s="5"/>
      <c r="M190" s="20">
        <v>2</v>
      </c>
      <c r="N190" s="3"/>
      <c r="O190" s="5"/>
      <c r="W190" s="31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3"/>
      <c r="AJ190" s="3"/>
    </row>
    <row r="191" spans="1:36" ht="12.75" customHeight="1">
      <c r="A191" s="31" t="s">
        <v>37</v>
      </c>
      <c r="B191" s="32"/>
      <c r="C191" s="32"/>
      <c r="D191" s="32"/>
      <c r="E191" s="32"/>
      <c r="F191" s="32"/>
      <c r="G191" s="32"/>
      <c r="H191" s="33"/>
      <c r="I191" s="64"/>
      <c r="J191" s="5"/>
      <c r="K191" s="32"/>
      <c r="L191" s="5"/>
      <c r="M191" s="20"/>
      <c r="N191" s="3"/>
      <c r="O191" s="5"/>
      <c r="W191" s="31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3"/>
      <c r="AJ191" s="3"/>
    </row>
    <row r="192" spans="1:36" ht="12.75" customHeight="1">
      <c r="A192" s="31" t="s">
        <v>38</v>
      </c>
      <c r="B192" s="32"/>
      <c r="C192" s="32"/>
      <c r="D192" s="32"/>
      <c r="E192" s="32"/>
      <c r="F192" s="32"/>
      <c r="G192" s="32"/>
      <c r="H192" s="33"/>
      <c r="I192" s="64"/>
      <c r="J192" s="5"/>
      <c r="K192" s="32"/>
      <c r="L192" s="5"/>
      <c r="M192" s="20"/>
      <c r="N192" s="3"/>
      <c r="O192" s="5"/>
      <c r="W192" s="31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3"/>
      <c r="AJ192" s="3"/>
    </row>
    <row r="193" spans="1:36" ht="12.75" customHeight="1">
      <c r="A193" s="31" t="s">
        <v>39</v>
      </c>
      <c r="B193" s="32"/>
      <c r="C193" s="32"/>
      <c r="D193" s="32"/>
      <c r="E193" s="32"/>
      <c r="F193" s="32"/>
      <c r="G193" s="32"/>
      <c r="H193" s="33"/>
      <c r="I193" s="64"/>
      <c r="J193" s="5"/>
      <c r="K193" s="32"/>
      <c r="L193" s="5"/>
      <c r="M193" s="20"/>
      <c r="N193" s="3"/>
      <c r="O193" s="5"/>
      <c r="W193" s="31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3"/>
      <c r="AJ193" s="3"/>
    </row>
    <row r="194" spans="1:36" ht="12.75" customHeight="1">
      <c r="H194" s="32">
        <f>SUM(H184:H190)</f>
        <v>92</v>
      </c>
      <c r="I194" s="5">
        <f>I185/B180</f>
        <v>0.22222222222222221</v>
      </c>
      <c r="J194" s="5">
        <f>H194/B180</f>
        <v>0.27627627627627627</v>
      </c>
      <c r="K194" s="5">
        <f>J194-I194</f>
        <v>5.4054054054054057E-2</v>
      </c>
      <c r="L194" s="5"/>
      <c r="M194" s="6"/>
      <c r="N194" s="6"/>
      <c r="O194" s="5"/>
      <c r="W194" s="32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ht="12.75" customHeight="1">
      <c r="A195" s="35" t="s">
        <v>28</v>
      </c>
      <c r="B195" s="35"/>
      <c r="C195" s="35"/>
      <c r="D195" s="36"/>
      <c r="E195" s="36"/>
      <c r="G195" s="37">
        <f>((H184*5)+(H185*6)+(H186*7)+(H187*8)+(H188*9))/H194</f>
        <v>6.1847826086956523</v>
      </c>
      <c r="I195" s="5"/>
      <c r="J195" s="5"/>
      <c r="L195" s="5"/>
      <c r="M195" s="6"/>
      <c r="N195" s="6"/>
      <c r="O195" s="5"/>
      <c r="W195" s="32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ht="12.75" customHeight="1">
      <c r="I196" s="5"/>
      <c r="J196" s="5"/>
      <c r="L196" s="5"/>
      <c r="M196" s="6"/>
      <c r="N196" s="6"/>
      <c r="O196" s="5"/>
      <c r="W196" s="32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ht="12.75" customHeight="1">
      <c r="A197" s="44" t="s">
        <v>52</v>
      </c>
      <c r="I197" s="5"/>
      <c r="J197" s="5"/>
      <c r="L197" s="5"/>
      <c r="M197" s="6"/>
      <c r="N197" s="6"/>
      <c r="O197" s="5"/>
      <c r="W197" s="44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3"/>
      <c r="AJ197" s="3"/>
    </row>
    <row r="198" spans="1:36" ht="25.5" customHeight="1">
      <c r="B198" s="185" t="s">
        <v>1</v>
      </c>
      <c r="C198" s="186"/>
      <c r="D198" s="186"/>
      <c r="E198" s="186"/>
      <c r="F198" s="186"/>
      <c r="G198" s="186"/>
      <c r="I198" s="7" t="s">
        <v>2</v>
      </c>
      <c r="J198" s="7" t="s">
        <v>3</v>
      </c>
      <c r="K198" s="8" t="s">
        <v>4</v>
      </c>
      <c r="L198" s="7" t="s">
        <v>5</v>
      </c>
      <c r="M198" s="9" t="s">
        <v>6</v>
      </c>
      <c r="N198" s="9" t="s">
        <v>7</v>
      </c>
      <c r="O198" s="10" t="s">
        <v>8</v>
      </c>
      <c r="W198" s="32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ht="12.75" customHeight="1">
      <c r="A199" s="12" t="s">
        <v>9</v>
      </c>
      <c r="B199" s="13">
        <v>1</v>
      </c>
      <c r="C199" s="13">
        <v>2</v>
      </c>
      <c r="D199" s="13">
        <v>3</v>
      </c>
      <c r="E199" s="13">
        <v>4</v>
      </c>
      <c r="F199" s="13">
        <v>5</v>
      </c>
      <c r="G199" s="13">
        <v>6</v>
      </c>
      <c r="H199" s="14" t="s">
        <v>10</v>
      </c>
      <c r="I199" s="41"/>
      <c r="J199" s="15"/>
      <c r="K199" s="16"/>
      <c r="L199" s="17"/>
      <c r="M199" s="6"/>
      <c r="N199" s="6"/>
      <c r="O199" s="5"/>
      <c r="W199" s="4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3"/>
      <c r="AJ199" s="3"/>
    </row>
    <row r="200" spans="1:36" ht="12.75" customHeight="1">
      <c r="A200" s="27" t="s">
        <v>16</v>
      </c>
      <c r="B200" s="13">
        <f>'Prepa 4'!B184+'Prepa 3'!B188+'Prepa 2'!B177+'Prepa 1'!B178</f>
        <v>3275</v>
      </c>
      <c r="C200" s="13"/>
      <c r="D200" s="13"/>
      <c r="E200" s="13"/>
      <c r="F200" s="13"/>
      <c r="G200" s="13"/>
      <c r="H200" s="19"/>
      <c r="I200" s="41"/>
      <c r="J200" s="15"/>
      <c r="K200" s="16"/>
      <c r="L200" s="17"/>
      <c r="M200" s="20">
        <f>B200</f>
        <v>3275</v>
      </c>
      <c r="N200" s="6"/>
      <c r="O200" s="5"/>
      <c r="W200" s="31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3"/>
      <c r="AJ200" s="3"/>
    </row>
    <row r="201" spans="1:36" ht="12.75" customHeight="1">
      <c r="A201" s="27" t="s">
        <v>17</v>
      </c>
      <c r="B201" s="13"/>
      <c r="C201" s="13">
        <f>'Prepa 4'!C185+'Prepa 3'!C189+'Prepa 2'!C178+'Prepa 1'!C179</f>
        <v>2639</v>
      </c>
      <c r="D201" s="13"/>
      <c r="E201" s="13"/>
      <c r="F201" s="13"/>
      <c r="G201" s="13"/>
      <c r="H201" s="19"/>
      <c r="I201" s="41"/>
      <c r="J201" s="15"/>
      <c r="K201" s="16"/>
      <c r="L201" s="17">
        <f>C201/B200</f>
        <v>0.80580152671755723</v>
      </c>
      <c r="M201" s="20">
        <f>'Prepa 4'!M185+'Prepa 3'!M189+'Prepa 2'!M178+'Prepa 1'!M179</f>
        <v>2652</v>
      </c>
      <c r="N201" s="3">
        <f t="shared" ref="N201:N205" si="52">M201/M200</f>
        <v>0.80977099236641226</v>
      </c>
      <c r="O201" s="5">
        <f t="shared" ref="O201:O205" si="53">100%-N201</f>
        <v>0.19022900763358774</v>
      </c>
      <c r="W201" s="31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3"/>
      <c r="AJ201" s="3"/>
    </row>
    <row r="202" spans="1:36" ht="12.75" customHeight="1">
      <c r="A202" s="27" t="s">
        <v>18</v>
      </c>
      <c r="B202" s="13"/>
      <c r="C202" s="13"/>
      <c r="D202" s="13">
        <f>'Prepa 4'!D186+'Prepa 3'!D190+'Prepa 2'!D179+'Prepa 1'!D180</f>
        <v>2246</v>
      </c>
      <c r="E202" s="13"/>
      <c r="F202" s="13"/>
      <c r="G202" s="13"/>
      <c r="H202" s="19"/>
      <c r="I202" s="41"/>
      <c r="J202" s="15"/>
      <c r="K202" s="16"/>
      <c r="L202" s="17">
        <f>D202/C201</f>
        <v>0.85107995452823038</v>
      </c>
      <c r="M202" s="20">
        <f>'Prepa 4'!M186+'Prepa 3'!M190+'Prepa 2'!M179+'Prepa 1'!M180</f>
        <v>2395</v>
      </c>
      <c r="N202" s="3">
        <f t="shared" si="52"/>
        <v>0.90309200603318251</v>
      </c>
      <c r="O202" s="5">
        <f t="shared" si="53"/>
        <v>9.6907993966817485E-2</v>
      </c>
      <c r="W202" s="31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3"/>
      <c r="AJ202" s="3"/>
    </row>
    <row r="203" spans="1:36" ht="12.75" customHeight="1">
      <c r="A203" s="62" t="s">
        <v>19</v>
      </c>
      <c r="B203" s="13"/>
      <c r="C203" s="13"/>
      <c r="D203" s="13"/>
      <c r="E203" s="13">
        <f>'Prepa 4'!E187+'Prepa 3'!E191+'Prepa 2'!E180+'Prepa 1'!E181</f>
        <v>1851</v>
      </c>
      <c r="F203" s="13"/>
      <c r="G203" s="13"/>
      <c r="H203" s="19">
        <v>16</v>
      </c>
      <c r="I203" s="41"/>
      <c r="J203" s="15"/>
      <c r="K203" s="16"/>
      <c r="L203" s="17">
        <f>E203/D202</f>
        <v>0.82413178984861979</v>
      </c>
      <c r="M203" s="20">
        <f>'Prepa 4'!M187+'Prepa 3'!M191+'Prepa 2'!M180+'Prepa 1'!M181</f>
        <v>2196</v>
      </c>
      <c r="N203" s="3">
        <f t="shared" si="52"/>
        <v>0.91691022964509394</v>
      </c>
      <c r="O203" s="5">
        <f t="shared" si="53"/>
        <v>8.3089770354906056E-2</v>
      </c>
      <c r="W203" s="31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3"/>
      <c r="AJ203" s="3"/>
    </row>
    <row r="204" spans="1:36" ht="12.75" customHeight="1">
      <c r="A204" s="27" t="s">
        <v>20</v>
      </c>
      <c r="B204" s="32"/>
      <c r="C204" s="32"/>
      <c r="D204" s="32"/>
      <c r="E204" s="32"/>
      <c r="F204" s="32">
        <v>1731</v>
      </c>
      <c r="G204" s="32"/>
      <c r="H204" s="33">
        <v>41</v>
      </c>
      <c r="I204" s="5"/>
      <c r="J204" s="5"/>
      <c r="K204" s="32"/>
      <c r="L204" s="5">
        <f>F204/E203</f>
        <v>0.93517017828200977</v>
      </c>
      <c r="M204" s="20">
        <v>2051</v>
      </c>
      <c r="N204" s="3">
        <f t="shared" si="52"/>
        <v>0.93397085610200359</v>
      </c>
      <c r="O204" s="5">
        <f t="shared" si="53"/>
        <v>6.6029143897996412E-2</v>
      </c>
      <c r="W204" s="31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3"/>
      <c r="AJ204" s="3"/>
    </row>
    <row r="205" spans="1:36" ht="12.75" customHeight="1">
      <c r="A205" s="27" t="s">
        <v>21</v>
      </c>
      <c r="B205" s="32"/>
      <c r="C205" s="32"/>
      <c r="D205" s="32"/>
      <c r="E205" s="32"/>
      <c r="F205" s="32"/>
      <c r="G205" s="32">
        <v>1731</v>
      </c>
      <c r="H205" s="33">
        <v>1480</v>
      </c>
      <c r="I205" s="64"/>
      <c r="J205" s="5"/>
      <c r="K205" s="32"/>
      <c r="L205" s="5">
        <f>G205/F204</f>
        <v>1</v>
      </c>
      <c r="M205" s="20">
        <v>1896</v>
      </c>
      <c r="N205" s="3">
        <f t="shared" si="52"/>
        <v>0.92442710872745004</v>
      </c>
      <c r="O205" s="5">
        <f t="shared" si="53"/>
        <v>7.5572891272549958E-2</v>
      </c>
      <c r="W205" s="31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>
      <c r="A206" s="31" t="s">
        <v>22</v>
      </c>
      <c r="B206" s="32"/>
      <c r="C206" s="32"/>
      <c r="D206" s="32"/>
      <c r="E206" s="32"/>
      <c r="F206" s="32"/>
      <c r="G206" s="32">
        <v>316</v>
      </c>
      <c r="H206" s="33">
        <v>181</v>
      </c>
      <c r="I206" s="5"/>
      <c r="J206" s="5"/>
      <c r="K206" s="32"/>
      <c r="L206" s="5"/>
      <c r="M206" s="20">
        <v>351</v>
      </c>
      <c r="N206" s="3"/>
      <c r="O206" s="5"/>
      <c r="W206" s="31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>
      <c r="A207" s="31" t="s">
        <v>33</v>
      </c>
      <c r="B207" s="32"/>
      <c r="C207" s="32"/>
      <c r="D207" s="32"/>
      <c r="E207" s="32"/>
      <c r="F207" s="32"/>
      <c r="G207" s="32">
        <v>93</v>
      </c>
      <c r="H207" s="33">
        <v>65</v>
      </c>
      <c r="I207" s="5"/>
      <c r="J207" s="5"/>
      <c r="K207" s="32"/>
      <c r="L207" s="5"/>
      <c r="M207" s="20">
        <v>105</v>
      </c>
      <c r="N207" s="3"/>
      <c r="O207" s="5"/>
      <c r="W207" s="31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>
      <c r="A208" s="31" t="s">
        <v>34</v>
      </c>
      <c r="B208" s="32"/>
      <c r="C208" s="32"/>
      <c r="D208" s="32"/>
      <c r="E208" s="32"/>
      <c r="F208" s="32"/>
      <c r="G208" s="32">
        <v>39</v>
      </c>
      <c r="H208" s="33">
        <v>25</v>
      </c>
      <c r="I208" s="5"/>
      <c r="J208" s="5"/>
      <c r="K208" s="32"/>
      <c r="L208" s="5"/>
      <c r="M208" s="20">
        <v>47</v>
      </c>
      <c r="N208" s="3"/>
      <c r="O208" s="5"/>
      <c r="W208" s="31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3"/>
      <c r="AJ208" s="3"/>
    </row>
    <row r="209" spans="1:36" ht="12.75" customHeight="1">
      <c r="A209" s="31" t="s">
        <v>36</v>
      </c>
      <c r="B209" s="32"/>
      <c r="C209" s="32"/>
      <c r="D209" s="32"/>
      <c r="E209" s="32"/>
      <c r="F209" s="32"/>
      <c r="G209" s="32">
        <v>15</v>
      </c>
      <c r="H209" s="33">
        <v>8</v>
      </c>
      <c r="I209" s="5"/>
      <c r="J209" s="5"/>
      <c r="K209" s="32"/>
      <c r="L209" s="5"/>
      <c r="M209" s="20">
        <v>16</v>
      </c>
      <c r="N209" s="3"/>
      <c r="O209" s="5"/>
      <c r="W209" s="31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3"/>
      <c r="AJ209" s="3"/>
    </row>
    <row r="210" spans="1:36" ht="12.75" customHeight="1">
      <c r="A210" s="31" t="s">
        <v>37</v>
      </c>
      <c r="B210" s="32"/>
      <c r="C210" s="32"/>
      <c r="D210" s="32"/>
      <c r="E210" s="32"/>
      <c r="F210" s="32"/>
      <c r="G210" s="32">
        <v>5</v>
      </c>
      <c r="H210" s="33">
        <v>4</v>
      </c>
      <c r="I210" s="5"/>
      <c r="J210" s="5"/>
      <c r="K210" s="32"/>
      <c r="L210" s="5"/>
      <c r="M210" s="20">
        <v>6</v>
      </c>
      <c r="N210" s="3"/>
      <c r="O210" s="5"/>
      <c r="W210" s="31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3"/>
      <c r="AJ210" s="3"/>
    </row>
    <row r="211" spans="1:36" ht="12.75" customHeight="1">
      <c r="A211" s="31" t="s">
        <v>38</v>
      </c>
      <c r="B211" s="32"/>
      <c r="C211" s="32"/>
      <c r="D211" s="32"/>
      <c r="E211" s="32"/>
      <c r="F211" s="32"/>
      <c r="G211" s="32">
        <v>1</v>
      </c>
      <c r="H211" s="33">
        <v>1</v>
      </c>
      <c r="I211" s="5"/>
      <c r="J211" s="5"/>
      <c r="K211" s="32"/>
      <c r="L211" s="5"/>
      <c r="M211" s="20">
        <v>3</v>
      </c>
      <c r="N211" s="3"/>
      <c r="O211" s="5"/>
      <c r="W211" s="31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3"/>
      <c r="AJ211" s="3"/>
    </row>
    <row r="212" spans="1:36" ht="12.75" customHeight="1">
      <c r="A212" s="31" t="s">
        <v>39</v>
      </c>
      <c r="B212" s="32"/>
      <c r="C212" s="32"/>
      <c r="D212" s="32"/>
      <c r="E212" s="32"/>
      <c r="F212" s="32"/>
      <c r="G212" s="32">
        <v>2</v>
      </c>
      <c r="H212" s="33">
        <v>1</v>
      </c>
      <c r="I212" s="5"/>
      <c r="J212" s="5"/>
      <c r="K212" s="32"/>
      <c r="L212" s="5"/>
      <c r="M212" s="20">
        <v>2</v>
      </c>
      <c r="N212" s="3"/>
      <c r="O212" s="5"/>
      <c r="W212" s="31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3"/>
      <c r="AJ212" s="3"/>
    </row>
    <row r="213" spans="1:36" ht="12.75" customHeight="1">
      <c r="A213" s="31" t="s">
        <v>40</v>
      </c>
      <c r="B213" s="32"/>
      <c r="C213" s="32"/>
      <c r="D213" s="32"/>
      <c r="E213" s="32"/>
      <c r="F213" s="32"/>
      <c r="G213" s="32">
        <v>1</v>
      </c>
      <c r="H213" s="33"/>
      <c r="I213" s="5"/>
      <c r="J213" s="5"/>
      <c r="K213" s="32"/>
      <c r="L213" s="5"/>
      <c r="M213" s="20">
        <v>1</v>
      </c>
      <c r="N213" s="3"/>
      <c r="O213" s="5"/>
      <c r="W213" s="31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3"/>
      <c r="AJ213" s="3"/>
    </row>
    <row r="214" spans="1:36" ht="12.75" customHeight="1">
      <c r="A214" s="31" t="s">
        <v>40</v>
      </c>
      <c r="B214" s="32"/>
      <c r="C214" s="32"/>
      <c r="D214" s="32"/>
      <c r="E214" s="32"/>
      <c r="F214" s="32"/>
      <c r="G214" s="32">
        <v>1</v>
      </c>
      <c r="H214" s="33">
        <v>1</v>
      </c>
      <c r="I214" s="5"/>
      <c r="J214" s="5"/>
      <c r="K214" s="32"/>
      <c r="L214" s="5"/>
      <c r="M214" s="20">
        <v>1</v>
      </c>
      <c r="N214" s="3"/>
      <c r="O214" s="5"/>
      <c r="W214" s="31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3"/>
      <c r="AJ214" s="3"/>
    </row>
    <row r="215" spans="1:36" ht="12.75" customHeight="1">
      <c r="H215" s="32">
        <f>SUM(H203:H214)</f>
        <v>1823</v>
      </c>
      <c r="I215" s="5">
        <f>SUM(H203:H205)/B200</f>
        <v>0.46931297709923664</v>
      </c>
      <c r="J215" s="5">
        <f>H215/B200</f>
        <v>0.55664122137404581</v>
      </c>
      <c r="K215" s="5">
        <f>J215-I215</f>
        <v>8.7328244274809175E-2</v>
      </c>
      <c r="L215" s="5"/>
      <c r="M215" s="6"/>
      <c r="N215" s="6"/>
      <c r="O215" s="5"/>
      <c r="P215" s="32"/>
      <c r="Q215" s="32"/>
      <c r="R215" s="32"/>
      <c r="S215" s="32"/>
      <c r="T215" s="32"/>
      <c r="W215" s="32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ht="12.75" customHeight="1">
      <c r="A216" s="35" t="s">
        <v>28</v>
      </c>
      <c r="B216" s="35"/>
      <c r="C216" s="35"/>
      <c r="D216" s="36"/>
      <c r="E216" s="36"/>
      <c r="G216" s="37">
        <f>((H203*4)+(H204*5)+(H205*6)+(H206*7)+(H207*8))/H215</f>
        <v>5.9989029072956663</v>
      </c>
      <c r="I216" s="5"/>
      <c r="J216" s="5"/>
      <c r="K216" s="5"/>
      <c r="L216" s="5"/>
      <c r="M216" s="6"/>
      <c r="N216" s="6"/>
      <c r="O216" s="5"/>
      <c r="P216" s="32"/>
      <c r="Q216" s="32"/>
      <c r="R216" s="32"/>
      <c r="S216" s="3"/>
      <c r="T216" s="32"/>
      <c r="W216" s="32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ht="12.75" customHeight="1">
      <c r="I217" s="5"/>
      <c r="J217" s="5"/>
      <c r="L217" s="5"/>
      <c r="M217" s="6"/>
      <c r="N217" s="6"/>
      <c r="O217" s="5"/>
      <c r="P217" s="32"/>
      <c r="Q217" s="32"/>
      <c r="R217" s="32"/>
      <c r="S217" s="32"/>
      <c r="T217" s="32"/>
      <c r="W217" s="32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ht="12.75" customHeight="1">
      <c r="A218" s="44" t="s">
        <v>53</v>
      </c>
      <c r="I218" s="5"/>
      <c r="J218" s="5"/>
      <c r="L218" s="5"/>
      <c r="M218" s="6"/>
      <c r="N218" s="6"/>
      <c r="O218" s="5"/>
      <c r="W218" s="44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3"/>
      <c r="AJ218" s="3"/>
    </row>
    <row r="219" spans="1:36" ht="25.5" customHeight="1">
      <c r="B219" s="185" t="s">
        <v>1</v>
      </c>
      <c r="C219" s="186"/>
      <c r="D219" s="186"/>
      <c r="E219" s="186"/>
      <c r="F219" s="186"/>
      <c r="G219" s="186"/>
      <c r="I219" s="7" t="s">
        <v>2</v>
      </c>
      <c r="J219" s="7" t="s">
        <v>3</v>
      </c>
      <c r="K219" s="8" t="s">
        <v>4</v>
      </c>
      <c r="L219" s="7" t="s">
        <v>5</v>
      </c>
      <c r="M219" s="9" t="s">
        <v>6</v>
      </c>
      <c r="N219" s="9" t="s">
        <v>7</v>
      </c>
      <c r="O219" s="10" t="s">
        <v>8</v>
      </c>
      <c r="W219" s="32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ht="12.75" customHeight="1">
      <c r="A220" s="12" t="s">
        <v>9</v>
      </c>
      <c r="B220" s="13">
        <v>1</v>
      </c>
      <c r="C220" s="13">
        <v>2</v>
      </c>
      <c r="D220" s="13">
        <v>3</v>
      </c>
      <c r="E220" s="13">
        <v>4</v>
      </c>
      <c r="F220" s="13">
        <v>5</v>
      </c>
      <c r="G220" s="13">
        <v>6</v>
      </c>
      <c r="H220" s="14" t="s">
        <v>10</v>
      </c>
      <c r="I220" s="41"/>
      <c r="J220" s="15"/>
      <c r="K220" s="16"/>
      <c r="L220" s="17"/>
      <c r="M220" s="6"/>
      <c r="N220" s="6"/>
      <c r="O220" s="5"/>
      <c r="W220" s="4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3"/>
      <c r="AJ220" s="3"/>
    </row>
    <row r="221" spans="1:36" ht="12.75" customHeight="1">
      <c r="A221" s="27" t="s">
        <v>17</v>
      </c>
      <c r="B221" s="13">
        <f>'Prepa 4'!B203+'Prepa 3'!B205+'Prepa 2'!B198+'Prepa 1'!B195</f>
        <v>377</v>
      </c>
      <c r="C221" s="13"/>
      <c r="D221" s="13"/>
      <c r="E221" s="13"/>
      <c r="F221" s="13"/>
      <c r="G221" s="13"/>
      <c r="H221" s="19"/>
      <c r="I221" s="41"/>
      <c r="J221" s="15"/>
      <c r="K221" s="16"/>
      <c r="L221" s="17"/>
      <c r="M221" s="20">
        <f>B221</f>
        <v>377</v>
      </c>
      <c r="N221" s="6"/>
      <c r="O221" s="5"/>
      <c r="W221" s="31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3"/>
      <c r="AJ221" s="3"/>
    </row>
    <row r="222" spans="1:36" ht="12.75" customHeight="1">
      <c r="A222" s="27" t="s">
        <v>18</v>
      </c>
      <c r="B222" s="13"/>
      <c r="C222" s="13">
        <f>'Prepa 4'!C204+'Prepa 3'!C206+'Prepa 2'!C199+'Prepa 1'!C196</f>
        <v>276</v>
      </c>
      <c r="D222" s="13"/>
      <c r="E222" s="13"/>
      <c r="F222" s="13"/>
      <c r="G222" s="13"/>
      <c r="H222" s="19"/>
      <c r="I222" s="41"/>
      <c r="J222" s="15"/>
      <c r="K222" s="16"/>
      <c r="L222" s="17">
        <f>C222/B221</f>
        <v>0.73209549071618041</v>
      </c>
      <c r="M222" s="20">
        <f>'Prepa 4'!M204+'Prepa 3'!M206+'Prepa 2'!M199+'Prepa 1'!M196</f>
        <v>286</v>
      </c>
      <c r="N222" s="3">
        <f t="shared" ref="N222:N226" si="54">M222/M221</f>
        <v>0.75862068965517238</v>
      </c>
      <c r="O222" s="5">
        <f t="shared" ref="O222:O226" si="55">100%-N222</f>
        <v>0.24137931034482762</v>
      </c>
      <c r="W222" s="31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3"/>
      <c r="AJ222" s="3"/>
    </row>
    <row r="223" spans="1:36" ht="12.75" customHeight="1">
      <c r="A223" s="31" t="s">
        <v>19</v>
      </c>
      <c r="B223" s="13"/>
      <c r="C223" s="13"/>
      <c r="D223" s="13">
        <f>'Prepa 4'!D205+'Prepa 3'!D207+'Prepa 2'!D200+'Prepa 1'!D197</f>
        <v>159</v>
      </c>
      <c r="E223" s="13"/>
      <c r="F223" s="13"/>
      <c r="G223" s="13"/>
      <c r="H223" s="19">
        <v>1</v>
      </c>
      <c r="I223" s="41"/>
      <c r="J223" s="41"/>
      <c r="K223" s="41"/>
      <c r="L223" s="17">
        <f>D223/C222</f>
        <v>0.57608695652173914</v>
      </c>
      <c r="M223" s="20">
        <f>'Prepa 4'!M205+'Prepa 3'!M207+'Prepa 2'!M200+'Prepa 1'!M197</f>
        <v>204</v>
      </c>
      <c r="N223" s="3">
        <f t="shared" si="54"/>
        <v>0.71328671328671334</v>
      </c>
      <c r="O223" s="5">
        <f t="shared" si="55"/>
        <v>0.28671328671328666</v>
      </c>
      <c r="W223" s="31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>
      <c r="A224" s="27" t="s">
        <v>20</v>
      </c>
      <c r="B224" s="32"/>
      <c r="C224" s="32"/>
      <c r="D224" s="32"/>
      <c r="E224" s="32">
        <v>121</v>
      </c>
      <c r="F224" s="32"/>
      <c r="G224" s="32"/>
      <c r="H224" s="33">
        <v>4</v>
      </c>
      <c r="I224" s="5"/>
      <c r="J224" s="5"/>
      <c r="K224" s="5"/>
      <c r="L224" s="5">
        <f>E224/D223</f>
        <v>0.76100628930817615</v>
      </c>
      <c r="M224" s="20">
        <v>172</v>
      </c>
      <c r="N224" s="3">
        <f t="shared" si="54"/>
        <v>0.84313725490196079</v>
      </c>
      <c r="O224" s="5">
        <f t="shared" si="55"/>
        <v>0.15686274509803921</v>
      </c>
      <c r="W224" s="31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3"/>
      <c r="AJ224" s="3"/>
    </row>
    <row r="225" spans="1:36" ht="12.75" customHeight="1">
      <c r="A225" s="27" t="s">
        <v>21</v>
      </c>
      <c r="B225" s="32"/>
      <c r="C225" s="32"/>
      <c r="D225" s="32"/>
      <c r="E225" s="32"/>
      <c r="F225" s="32">
        <v>93</v>
      </c>
      <c r="G225" s="32"/>
      <c r="H225" s="33">
        <v>8</v>
      </c>
      <c r="I225" s="5"/>
      <c r="J225" s="5"/>
      <c r="K225" s="5"/>
      <c r="L225" s="5">
        <f>F225/E224</f>
        <v>0.76859504132231404</v>
      </c>
      <c r="M225" s="20">
        <v>142</v>
      </c>
      <c r="N225" s="3">
        <f t="shared" si="54"/>
        <v>0.82558139534883723</v>
      </c>
      <c r="O225" s="5">
        <f t="shared" si="55"/>
        <v>0.17441860465116277</v>
      </c>
      <c r="W225" s="31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3"/>
      <c r="AJ225" s="3"/>
    </row>
    <row r="226" spans="1:36" ht="12.75" customHeight="1">
      <c r="A226" s="31" t="s">
        <v>22</v>
      </c>
      <c r="B226" s="32"/>
      <c r="C226" s="32"/>
      <c r="D226" s="32"/>
      <c r="E226" s="32"/>
      <c r="F226" s="32"/>
      <c r="G226" s="32">
        <v>93</v>
      </c>
      <c r="H226" s="33">
        <v>50</v>
      </c>
      <c r="I226" s="5"/>
      <c r="J226" s="5"/>
      <c r="K226" s="5"/>
      <c r="L226" s="5">
        <f>G226/F225</f>
        <v>1</v>
      </c>
      <c r="M226" s="20">
        <v>118</v>
      </c>
      <c r="N226" s="3">
        <f t="shared" si="54"/>
        <v>0.83098591549295775</v>
      </c>
      <c r="O226" s="5">
        <f t="shared" si="55"/>
        <v>0.16901408450704225</v>
      </c>
      <c r="W226" s="31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3"/>
      <c r="AJ226" s="3"/>
    </row>
    <row r="227" spans="1:36" ht="12.75" customHeight="1">
      <c r="A227" s="31" t="s">
        <v>33</v>
      </c>
      <c r="B227" s="32"/>
      <c r="C227" s="32"/>
      <c r="D227" s="32"/>
      <c r="E227" s="32"/>
      <c r="F227" s="32"/>
      <c r="G227" s="32">
        <v>42</v>
      </c>
      <c r="H227" s="33">
        <v>22</v>
      </c>
      <c r="I227" s="5"/>
      <c r="J227" s="5"/>
      <c r="K227" s="5"/>
      <c r="L227" s="5"/>
      <c r="M227" s="20">
        <v>51</v>
      </c>
      <c r="N227" s="3"/>
      <c r="O227" s="5"/>
      <c r="W227" s="31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3"/>
      <c r="AJ227" s="3"/>
    </row>
    <row r="228" spans="1:36" ht="12.75" customHeight="1">
      <c r="A228" s="31" t="s">
        <v>34</v>
      </c>
      <c r="B228" s="32"/>
      <c r="C228" s="32"/>
      <c r="D228" s="32"/>
      <c r="E228" s="32"/>
      <c r="F228" s="32"/>
      <c r="G228" s="32">
        <v>18</v>
      </c>
      <c r="H228" s="33">
        <v>3</v>
      </c>
      <c r="I228" s="5"/>
      <c r="J228" s="5"/>
      <c r="K228" s="5"/>
      <c r="L228" s="5"/>
      <c r="M228" s="20">
        <v>22</v>
      </c>
      <c r="N228" s="3"/>
      <c r="O228" s="5"/>
      <c r="W228" s="31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3"/>
      <c r="AJ228" s="3"/>
    </row>
    <row r="229" spans="1:36" ht="12.75" customHeight="1">
      <c r="A229" s="31" t="s">
        <v>36</v>
      </c>
      <c r="B229" s="32"/>
      <c r="C229" s="32"/>
      <c r="D229" s="32"/>
      <c r="E229" s="32"/>
      <c r="F229" s="32"/>
      <c r="G229" s="32">
        <v>12</v>
      </c>
      <c r="H229" s="33">
        <v>7</v>
      </c>
      <c r="I229" s="5"/>
      <c r="J229" s="5"/>
      <c r="K229" s="5"/>
      <c r="L229" s="5"/>
      <c r="M229" s="20">
        <v>16</v>
      </c>
      <c r="N229" s="3"/>
      <c r="O229" s="5"/>
      <c r="W229" s="31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3"/>
      <c r="AJ229" s="3"/>
    </row>
    <row r="230" spans="1:36" ht="12.75" customHeight="1">
      <c r="A230" s="31" t="s">
        <v>37</v>
      </c>
      <c r="B230" s="32"/>
      <c r="C230" s="32"/>
      <c r="D230" s="32"/>
      <c r="E230" s="32"/>
      <c r="F230" s="32"/>
      <c r="G230" s="32">
        <v>4</v>
      </c>
      <c r="H230" s="33"/>
      <c r="I230" s="5"/>
      <c r="J230" s="5"/>
      <c r="K230" s="5"/>
      <c r="L230" s="5"/>
      <c r="M230" s="20">
        <v>6</v>
      </c>
      <c r="N230" s="3"/>
      <c r="O230" s="5"/>
      <c r="W230" s="31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3"/>
      <c r="AJ230" s="3"/>
    </row>
    <row r="231" spans="1:36" ht="12.75" customHeight="1">
      <c r="A231" s="31" t="s">
        <v>38</v>
      </c>
      <c r="B231" s="32"/>
      <c r="C231" s="32"/>
      <c r="D231" s="32"/>
      <c r="E231" s="32"/>
      <c r="F231" s="32"/>
      <c r="G231" s="32">
        <v>4</v>
      </c>
      <c r="H231" s="33">
        <v>3</v>
      </c>
      <c r="I231" s="5"/>
      <c r="J231" s="5"/>
      <c r="K231" s="5"/>
      <c r="L231" s="5"/>
      <c r="M231" s="20">
        <v>5</v>
      </c>
      <c r="N231" s="3"/>
      <c r="O231" s="5"/>
      <c r="W231" s="31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3"/>
      <c r="AJ231" s="3"/>
    </row>
    <row r="232" spans="1:36" ht="12.75" customHeight="1">
      <c r="A232" s="31" t="s">
        <v>39</v>
      </c>
      <c r="B232" s="32"/>
      <c r="C232" s="32"/>
      <c r="D232" s="32"/>
      <c r="E232" s="32"/>
      <c r="F232" s="32"/>
      <c r="G232" s="32">
        <v>1</v>
      </c>
      <c r="H232" s="33">
        <v>1</v>
      </c>
      <c r="I232" s="5"/>
      <c r="J232" s="5"/>
      <c r="K232" s="5"/>
      <c r="L232" s="5"/>
      <c r="M232" s="20">
        <v>1</v>
      </c>
      <c r="N232" s="3"/>
      <c r="O232" s="5"/>
      <c r="W232" s="31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3"/>
      <c r="AJ232" s="3"/>
    </row>
    <row r="233" spans="1:36" ht="12.75" customHeight="1">
      <c r="A233" s="31" t="s">
        <v>40</v>
      </c>
      <c r="B233" s="32"/>
      <c r="C233" s="32"/>
      <c r="D233" s="32"/>
      <c r="E233" s="32"/>
      <c r="F233" s="32"/>
      <c r="G233" s="32">
        <v>1</v>
      </c>
      <c r="H233" s="33">
        <v>1</v>
      </c>
      <c r="I233" s="5"/>
      <c r="J233" s="5"/>
      <c r="K233" s="5"/>
      <c r="L233" s="5"/>
      <c r="M233" s="20">
        <v>1</v>
      </c>
      <c r="N233" s="3"/>
      <c r="O233" s="5"/>
      <c r="W233" s="31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3"/>
      <c r="AJ233" s="3"/>
    </row>
    <row r="234" spans="1:36" ht="12.75" customHeight="1">
      <c r="H234" s="32">
        <f>SUM(H223:H233)</f>
        <v>100</v>
      </c>
      <c r="I234" s="5">
        <f>SUM(H223:H226)/B221</f>
        <v>0.16710875331564987</v>
      </c>
      <c r="J234" s="5">
        <f>H234/B221</f>
        <v>0.26525198938992045</v>
      </c>
      <c r="K234" s="5">
        <f>J234-I234</f>
        <v>9.8143236074270584E-2</v>
      </c>
      <c r="L234" s="5"/>
      <c r="M234" s="6"/>
      <c r="N234" s="6"/>
      <c r="O234" s="5"/>
      <c r="W234" s="32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ht="12.75" customHeight="1">
      <c r="A235" s="35" t="s">
        <v>28</v>
      </c>
      <c r="B235" s="35"/>
      <c r="C235" s="35"/>
      <c r="D235" s="36"/>
      <c r="E235" s="36"/>
      <c r="G235" s="37">
        <f>((H223*4)+(H224*5)+(H225*6)+(H226*7+(H227*8)))/H234</f>
        <v>5.98</v>
      </c>
      <c r="I235" s="5"/>
      <c r="J235" s="5"/>
      <c r="K235" s="5"/>
      <c r="L235" s="5"/>
      <c r="M235" s="6"/>
      <c r="N235" s="6"/>
      <c r="O235" s="5"/>
      <c r="W235" s="32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ht="12.75" customHeight="1">
      <c r="I236" s="5"/>
      <c r="J236" s="5"/>
      <c r="L236" s="5"/>
      <c r="M236" s="6"/>
      <c r="N236" s="6"/>
      <c r="O236" s="5"/>
      <c r="W236" s="32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ht="12.75" customHeight="1">
      <c r="A237" s="44" t="s">
        <v>54</v>
      </c>
      <c r="I237" s="5"/>
      <c r="J237" s="5"/>
      <c r="L237" s="5"/>
      <c r="M237" s="6"/>
      <c r="N237" s="6"/>
      <c r="O237" s="5"/>
      <c r="W237" s="44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3"/>
      <c r="AJ237" s="3"/>
    </row>
    <row r="238" spans="1:36" ht="25.5" customHeight="1">
      <c r="B238" s="185" t="s">
        <v>1</v>
      </c>
      <c r="C238" s="186"/>
      <c r="D238" s="186"/>
      <c r="E238" s="186"/>
      <c r="F238" s="186"/>
      <c r="G238" s="186"/>
      <c r="I238" s="7" t="s">
        <v>2</v>
      </c>
      <c r="J238" s="7" t="s">
        <v>3</v>
      </c>
      <c r="K238" s="8" t="s">
        <v>4</v>
      </c>
      <c r="L238" s="7" t="s">
        <v>5</v>
      </c>
      <c r="M238" s="9" t="s">
        <v>6</v>
      </c>
      <c r="N238" s="9" t="s">
        <v>7</v>
      </c>
      <c r="O238" s="10" t="s">
        <v>8</v>
      </c>
      <c r="W238" s="32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ht="12.75" customHeight="1">
      <c r="A239" s="12" t="s">
        <v>9</v>
      </c>
      <c r="B239" s="13">
        <v>1</v>
      </c>
      <c r="C239" s="13">
        <v>2</v>
      </c>
      <c r="D239" s="13">
        <v>3</v>
      </c>
      <c r="E239" s="13">
        <v>4</v>
      </c>
      <c r="F239" s="13">
        <v>5</v>
      </c>
      <c r="G239" s="13">
        <v>6</v>
      </c>
      <c r="H239" s="14" t="s">
        <v>10</v>
      </c>
      <c r="I239" s="41"/>
      <c r="J239" s="15"/>
      <c r="K239" s="16"/>
      <c r="L239" s="17"/>
      <c r="M239" s="6"/>
      <c r="N239" s="6"/>
      <c r="O239" s="5"/>
      <c r="W239" s="4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3"/>
      <c r="AJ239" s="3"/>
    </row>
    <row r="240" spans="1:36" ht="12.75" customHeight="1">
      <c r="A240" s="27" t="s">
        <v>18</v>
      </c>
      <c r="B240" s="13">
        <f>'Prepa 4'!B221+'Prepa 3'!B223+'Prepa 2'!B216+'Prepa 1'!B213</f>
        <v>3840</v>
      </c>
      <c r="C240" s="13"/>
      <c r="D240" s="13"/>
      <c r="E240" s="13"/>
      <c r="F240" s="13"/>
      <c r="G240" s="13"/>
      <c r="H240" s="19"/>
      <c r="I240" s="41"/>
      <c r="J240" s="15"/>
      <c r="K240" s="16"/>
      <c r="L240" s="17"/>
      <c r="M240" s="20">
        <f>B240</f>
        <v>3840</v>
      </c>
      <c r="N240" s="6"/>
      <c r="O240" s="5"/>
      <c r="W240" s="31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3"/>
      <c r="AJ240" s="3"/>
    </row>
    <row r="241" spans="1:36" ht="12.75" customHeight="1">
      <c r="A241" s="27" t="s">
        <v>19</v>
      </c>
      <c r="B241" s="13"/>
      <c r="C241" s="13">
        <f>'Prepa 4'!C222+'Prepa 3'!C224+'Prepa 2'!C217+'Prepa 1'!C214</f>
        <v>2918</v>
      </c>
      <c r="D241" s="13"/>
      <c r="E241" s="13"/>
      <c r="F241" s="13"/>
      <c r="G241" s="13"/>
      <c r="H241" s="33"/>
      <c r="I241" s="41"/>
      <c r="J241" s="15"/>
      <c r="K241" s="16"/>
      <c r="L241" s="17">
        <f>C241/B240</f>
        <v>0.75989583333333333</v>
      </c>
      <c r="M241" s="20">
        <f>'Prepa 4'!M222+'Prepa 3'!M224+'Prepa 2'!M217+'Prepa 1'!M214</f>
        <v>2936</v>
      </c>
      <c r="N241" s="3">
        <f t="shared" ref="N241:N245" si="56">M241/M240</f>
        <v>0.76458333333333328</v>
      </c>
      <c r="O241" s="5">
        <f t="shared" ref="O241:O245" si="57">100%-N241</f>
        <v>0.23541666666666672</v>
      </c>
      <c r="W241" s="31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3"/>
      <c r="AJ241" s="3"/>
    </row>
    <row r="242" spans="1:36" ht="12.75" customHeight="1">
      <c r="A242" s="27" t="s">
        <v>20</v>
      </c>
      <c r="B242" s="32"/>
      <c r="C242" s="32"/>
      <c r="D242" s="32">
        <v>2646</v>
      </c>
      <c r="E242" s="32"/>
      <c r="F242" s="32"/>
      <c r="G242" s="32"/>
      <c r="H242" s="33"/>
      <c r="I242" s="5"/>
      <c r="J242" s="5"/>
      <c r="K242" s="32"/>
      <c r="L242" s="5">
        <f>D242/C241</f>
        <v>0.90678546949965733</v>
      </c>
      <c r="M242" s="20">
        <v>2879</v>
      </c>
      <c r="N242" s="3">
        <f t="shared" si="56"/>
        <v>0.98058583106267028</v>
      </c>
      <c r="O242" s="5">
        <f t="shared" si="57"/>
        <v>1.9414168937329723E-2</v>
      </c>
      <c r="W242" s="31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3"/>
      <c r="AJ242" s="3"/>
    </row>
    <row r="243" spans="1:36" ht="12.75" customHeight="1">
      <c r="A243" s="27" t="s">
        <v>21</v>
      </c>
      <c r="B243" s="32"/>
      <c r="C243" s="32"/>
      <c r="D243" s="32"/>
      <c r="E243" s="32">
        <v>2348</v>
      </c>
      <c r="F243" s="32"/>
      <c r="G243" s="32"/>
      <c r="H243" s="33">
        <v>36</v>
      </c>
      <c r="I243" s="5"/>
      <c r="J243" s="5"/>
      <c r="K243" s="32"/>
      <c r="L243" s="5">
        <f>E243/D242</f>
        <v>0.8873771730914588</v>
      </c>
      <c r="M243" s="20">
        <v>2676</v>
      </c>
      <c r="N243" s="3">
        <f t="shared" si="56"/>
        <v>0.92948940604376518</v>
      </c>
      <c r="O243" s="5">
        <f t="shared" si="57"/>
        <v>7.0510593956234824E-2</v>
      </c>
      <c r="W243" s="31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3"/>
      <c r="AJ243" s="3"/>
    </row>
    <row r="244" spans="1:36" ht="12.75" customHeight="1">
      <c r="A244" s="31" t="s">
        <v>22</v>
      </c>
      <c r="B244" s="32"/>
      <c r="C244" s="32"/>
      <c r="D244" s="32"/>
      <c r="E244" s="32"/>
      <c r="F244" s="32">
        <v>2100</v>
      </c>
      <c r="G244" s="32"/>
      <c r="H244" s="33">
        <v>41</v>
      </c>
      <c r="I244" s="5"/>
      <c r="J244" s="5"/>
      <c r="K244" s="32"/>
      <c r="L244" s="5">
        <f>F244/E243</f>
        <v>0.89437819420783649</v>
      </c>
      <c r="M244" s="20">
        <v>2437</v>
      </c>
      <c r="N244" s="3">
        <f t="shared" si="56"/>
        <v>0.91068759342301941</v>
      </c>
      <c r="O244" s="5">
        <f t="shared" si="57"/>
        <v>8.9312406576980585E-2</v>
      </c>
      <c r="W244" s="31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3"/>
      <c r="AJ244" s="3"/>
    </row>
    <row r="245" spans="1:36" ht="12.75" customHeight="1">
      <c r="A245" s="31" t="s">
        <v>33</v>
      </c>
      <c r="B245" s="32"/>
      <c r="C245" s="32"/>
      <c r="D245" s="32"/>
      <c r="E245" s="32"/>
      <c r="F245" s="32"/>
      <c r="G245" s="32">
        <v>2100</v>
      </c>
      <c r="H245" s="33">
        <v>1722</v>
      </c>
      <c r="I245" s="5"/>
      <c r="J245" s="5"/>
      <c r="K245" s="32"/>
      <c r="L245" s="5">
        <f>G245/F244</f>
        <v>1</v>
      </c>
      <c r="M245" s="20">
        <v>2287</v>
      </c>
      <c r="N245" s="3">
        <f t="shared" si="56"/>
        <v>0.93844891259745589</v>
      </c>
      <c r="O245" s="5">
        <f t="shared" si="57"/>
        <v>6.1551087402544113E-2</v>
      </c>
      <c r="W245" s="31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3"/>
      <c r="AJ245" s="3"/>
    </row>
    <row r="246" spans="1:36" ht="12.75" customHeight="1">
      <c r="A246" s="31" t="s">
        <v>34</v>
      </c>
      <c r="B246" s="32"/>
      <c r="C246" s="32"/>
      <c r="D246" s="32"/>
      <c r="E246" s="32"/>
      <c r="F246" s="32"/>
      <c r="G246" s="32">
        <v>433</v>
      </c>
      <c r="H246" s="33">
        <v>261</v>
      </c>
      <c r="I246" s="5"/>
      <c r="J246" s="5"/>
      <c r="K246" s="32"/>
      <c r="L246" s="5"/>
      <c r="M246" s="20">
        <v>457</v>
      </c>
      <c r="N246" s="3"/>
      <c r="O246" s="5"/>
      <c r="W246" s="31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3"/>
      <c r="AJ246" s="3"/>
    </row>
    <row r="247" spans="1:36" ht="12.75" customHeight="1">
      <c r="A247" s="31" t="s">
        <v>36</v>
      </c>
      <c r="B247" s="32"/>
      <c r="C247" s="32"/>
      <c r="D247" s="32"/>
      <c r="E247" s="32"/>
      <c r="F247" s="32"/>
      <c r="G247" s="32">
        <v>153</v>
      </c>
      <c r="H247" s="33">
        <v>94</v>
      </c>
      <c r="I247" s="5"/>
      <c r="J247" s="5"/>
      <c r="K247" s="32"/>
      <c r="L247" s="5"/>
      <c r="M247" s="20">
        <v>163</v>
      </c>
      <c r="N247" s="3"/>
      <c r="O247" s="5"/>
      <c r="W247" s="31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3"/>
      <c r="AJ247" s="3"/>
    </row>
    <row r="248" spans="1:36" ht="12.75" customHeight="1">
      <c r="A248" s="31" t="s">
        <v>37</v>
      </c>
      <c r="B248" s="32"/>
      <c r="C248" s="32"/>
      <c r="D248" s="32"/>
      <c r="E248" s="32"/>
      <c r="F248" s="32"/>
      <c r="G248" s="32">
        <v>47</v>
      </c>
      <c r="H248" s="33">
        <v>23</v>
      </c>
      <c r="I248" s="5"/>
      <c r="J248" s="5"/>
      <c r="K248" s="32"/>
      <c r="L248" s="5"/>
      <c r="M248" s="20">
        <v>50</v>
      </c>
      <c r="N248" s="3"/>
      <c r="O248" s="5"/>
      <c r="W248" s="31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3"/>
      <c r="AJ248" s="3"/>
    </row>
    <row r="249" spans="1:36" ht="12.75" customHeight="1">
      <c r="A249" s="31" t="s">
        <v>38</v>
      </c>
      <c r="B249" s="32"/>
      <c r="C249" s="32"/>
      <c r="D249" s="32"/>
      <c r="E249" s="32"/>
      <c r="F249" s="32"/>
      <c r="G249" s="32">
        <v>22</v>
      </c>
      <c r="H249" s="33">
        <v>10</v>
      </c>
      <c r="I249" s="5"/>
      <c r="J249" s="5"/>
      <c r="K249" s="32"/>
      <c r="L249" s="5"/>
      <c r="M249" s="20">
        <v>24</v>
      </c>
      <c r="N249" s="3"/>
      <c r="O249" s="5"/>
      <c r="W249" s="31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3"/>
      <c r="AJ249" s="3"/>
    </row>
    <row r="250" spans="1:36" ht="12.75" customHeight="1">
      <c r="A250" s="31" t="s">
        <v>39</v>
      </c>
      <c r="B250" s="32"/>
      <c r="C250" s="32"/>
      <c r="D250" s="32"/>
      <c r="E250" s="32"/>
      <c r="F250" s="32"/>
      <c r="G250" s="32">
        <v>14</v>
      </c>
      <c r="H250" s="33">
        <v>4</v>
      </c>
      <c r="I250" s="5"/>
      <c r="J250" s="5"/>
      <c r="K250" s="32"/>
      <c r="L250" s="5"/>
      <c r="M250" s="20">
        <v>17</v>
      </c>
      <c r="N250" s="3"/>
      <c r="O250" s="5"/>
      <c r="W250" s="31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3"/>
      <c r="AJ250" s="3"/>
    </row>
    <row r="251" spans="1:36" ht="12.75" customHeight="1">
      <c r="A251" s="31" t="s">
        <v>40</v>
      </c>
      <c r="B251" s="32"/>
      <c r="C251" s="32"/>
      <c r="D251" s="32"/>
      <c r="E251" s="32"/>
      <c r="F251" s="32"/>
      <c r="G251" s="32">
        <v>5</v>
      </c>
      <c r="H251" s="33">
        <v>3</v>
      </c>
      <c r="I251" s="5"/>
      <c r="J251" s="5"/>
      <c r="K251" s="32"/>
      <c r="L251" s="5"/>
      <c r="M251" s="20">
        <v>5</v>
      </c>
      <c r="N251" s="3"/>
      <c r="O251" s="5"/>
      <c r="W251" s="31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3"/>
      <c r="AJ251" s="3"/>
    </row>
    <row r="252" spans="1:36" ht="12.75" customHeight="1">
      <c r="A252" s="31" t="s">
        <v>41</v>
      </c>
      <c r="B252" s="32"/>
      <c r="C252" s="32"/>
      <c r="D252" s="32"/>
      <c r="E252" s="32"/>
      <c r="F252" s="32"/>
      <c r="G252" s="32">
        <v>1</v>
      </c>
      <c r="H252" s="33"/>
      <c r="I252" s="5"/>
      <c r="J252" s="5"/>
      <c r="K252" s="32"/>
      <c r="L252" s="5"/>
      <c r="M252" s="20">
        <v>1</v>
      </c>
      <c r="N252" s="3"/>
      <c r="O252" s="5"/>
      <c r="W252" s="31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3"/>
      <c r="AJ252" s="3"/>
    </row>
    <row r="253" spans="1:36" ht="12.75" customHeight="1">
      <c r="H253" s="32">
        <f>SUM(H243:H251)</f>
        <v>2194</v>
      </c>
      <c r="I253" s="3">
        <f>SUM(H243:H245)/B240</f>
        <v>0.46848958333333335</v>
      </c>
      <c r="J253" s="5">
        <f>H253/B240</f>
        <v>0.57135416666666672</v>
      </c>
      <c r="K253" s="5">
        <f>J253-I253</f>
        <v>0.10286458333333337</v>
      </c>
      <c r="L253" s="5"/>
      <c r="M253" s="6"/>
      <c r="N253" s="6"/>
      <c r="O253" s="5"/>
      <c r="W253" s="32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ht="12.75" customHeight="1">
      <c r="A254" s="44" t="s">
        <v>55</v>
      </c>
      <c r="I254" s="5"/>
      <c r="J254" s="5"/>
      <c r="L254" s="5"/>
      <c r="M254" s="6"/>
      <c r="N254" s="6"/>
      <c r="O254" s="5"/>
      <c r="W254" s="44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3"/>
      <c r="AJ254" s="3"/>
    </row>
    <row r="255" spans="1:36" ht="25.5" customHeight="1">
      <c r="B255" s="185" t="s">
        <v>1</v>
      </c>
      <c r="C255" s="186"/>
      <c r="D255" s="186"/>
      <c r="E255" s="186"/>
      <c r="F255" s="186"/>
      <c r="G255" s="186"/>
      <c r="I255" s="7" t="s">
        <v>2</v>
      </c>
      <c r="J255" s="7" t="s">
        <v>3</v>
      </c>
      <c r="K255" s="8" t="s">
        <v>4</v>
      </c>
      <c r="L255" s="7" t="s">
        <v>5</v>
      </c>
      <c r="M255" s="9" t="s">
        <v>6</v>
      </c>
      <c r="N255" s="9" t="s">
        <v>7</v>
      </c>
      <c r="O255" s="10" t="s">
        <v>8</v>
      </c>
      <c r="W255" s="32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ht="12.75" customHeight="1">
      <c r="A256" s="12" t="s">
        <v>9</v>
      </c>
      <c r="B256" s="13">
        <v>1</v>
      </c>
      <c r="C256" s="13">
        <v>2</v>
      </c>
      <c r="D256" s="13">
        <v>3</v>
      </c>
      <c r="E256" s="13">
        <v>4</v>
      </c>
      <c r="F256" s="13">
        <v>5</v>
      </c>
      <c r="G256" s="13">
        <v>6</v>
      </c>
      <c r="H256" s="14" t="s">
        <v>10</v>
      </c>
      <c r="I256" s="41"/>
      <c r="J256" s="15"/>
      <c r="K256" s="16"/>
      <c r="L256" s="17"/>
      <c r="M256" s="6"/>
      <c r="N256" s="6"/>
      <c r="O256" s="5"/>
      <c r="W256" s="4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3"/>
      <c r="AJ256" s="3"/>
    </row>
    <row r="257" spans="1:36" ht="12.75" customHeight="1">
      <c r="A257" s="27" t="s">
        <v>19</v>
      </c>
      <c r="B257" s="13">
        <f>'Prepa 4'!B238+'Prepa 3'!B239+'Prepa 2'!B234+'Prepa 1'!B230</f>
        <v>425</v>
      </c>
      <c r="C257" s="13"/>
      <c r="D257" s="13"/>
      <c r="E257" s="13"/>
      <c r="F257" s="13"/>
      <c r="G257" s="13"/>
      <c r="H257" s="19"/>
      <c r="I257" s="41"/>
      <c r="J257" s="15"/>
      <c r="K257" s="16"/>
      <c r="L257" s="17"/>
      <c r="M257" s="20">
        <f>B257</f>
        <v>425</v>
      </c>
      <c r="N257" s="6"/>
      <c r="O257" s="5"/>
      <c r="W257" s="31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3"/>
      <c r="AJ257" s="3"/>
    </row>
    <row r="258" spans="1:36" ht="12.75" customHeight="1">
      <c r="A258" s="27" t="s">
        <v>20</v>
      </c>
      <c r="B258" s="13"/>
      <c r="C258" s="32">
        <v>290</v>
      </c>
      <c r="D258" s="13"/>
      <c r="E258" s="13"/>
      <c r="F258" s="13"/>
      <c r="G258" s="13"/>
      <c r="H258" s="19"/>
      <c r="I258" s="41"/>
      <c r="J258" s="41"/>
      <c r="K258" s="41"/>
      <c r="L258" s="17">
        <f>C258/B257</f>
        <v>0.68235294117647061</v>
      </c>
      <c r="M258" s="20">
        <v>291</v>
      </c>
      <c r="N258" s="3">
        <f t="shared" ref="N258:N262" si="58">M258/M257</f>
        <v>0.68470588235294116</v>
      </c>
      <c r="O258" s="5">
        <f t="shared" ref="O258:O262" si="59">100%-N258</f>
        <v>0.31529411764705884</v>
      </c>
      <c r="W258" s="31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3"/>
      <c r="AJ258" s="3"/>
    </row>
    <row r="259" spans="1:36" ht="12.75" customHeight="1">
      <c r="A259" s="27" t="s">
        <v>21</v>
      </c>
      <c r="B259" s="32"/>
      <c r="C259" s="32"/>
      <c r="D259" s="32">
        <v>212</v>
      </c>
      <c r="E259" s="32"/>
      <c r="F259" s="32"/>
      <c r="G259" s="32"/>
      <c r="H259" s="33"/>
      <c r="I259" s="5"/>
      <c r="J259" s="5"/>
      <c r="K259" s="5"/>
      <c r="L259" s="5">
        <f>D259/C258</f>
        <v>0.73103448275862071</v>
      </c>
      <c r="M259" s="20">
        <v>255</v>
      </c>
      <c r="N259" s="3">
        <f t="shared" si="58"/>
        <v>0.87628865979381443</v>
      </c>
      <c r="O259" s="5">
        <f t="shared" si="59"/>
        <v>0.12371134020618557</v>
      </c>
      <c r="W259" s="31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3"/>
      <c r="AJ259" s="3"/>
    </row>
    <row r="260" spans="1:36" ht="12.75" customHeight="1">
      <c r="A260" s="31" t="s">
        <v>22</v>
      </c>
      <c r="B260" s="32"/>
      <c r="C260" s="32"/>
      <c r="D260" s="32"/>
      <c r="E260" s="32">
        <v>153</v>
      </c>
      <c r="F260" s="32"/>
      <c r="G260" s="32"/>
      <c r="H260" s="33">
        <v>6</v>
      </c>
      <c r="I260" s="5"/>
      <c r="J260" s="5"/>
      <c r="K260" s="5"/>
      <c r="L260" s="5">
        <f>E260/D259</f>
        <v>0.72169811320754718</v>
      </c>
      <c r="M260" s="20">
        <v>210</v>
      </c>
      <c r="N260" s="3">
        <f t="shared" si="58"/>
        <v>0.82352941176470584</v>
      </c>
      <c r="O260" s="5">
        <f t="shared" si="59"/>
        <v>0.17647058823529416</v>
      </c>
      <c r="W260" s="31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3"/>
      <c r="AJ260" s="3"/>
    </row>
    <row r="261" spans="1:36" ht="12.75" customHeight="1">
      <c r="A261" s="31" t="s">
        <v>33</v>
      </c>
      <c r="B261" s="32"/>
      <c r="C261" s="32"/>
      <c r="E261" s="32"/>
      <c r="F261" s="32">
        <v>109</v>
      </c>
      <c r="G261" s="32"/>
      <c r="H261" s="33">
        <v>11</v>
      </c>
      <c r="I261" s="5"/>
      <c r="J261" s="5"/>
      <c r="K261" s="5"/>
      <c r="L261" s="5">
        <f>F261/E260</f>
        <v>0.71241830065359479</v>
      </c>
      <c r="M261" s="20">
        <v>170</v>
      </c>
      <c r="N261" s="3">
        <f t="shared" si="58"/>
        <v>0.80952380952380953</v>
      </c>
      <c r="O261" s="5">
        <f t="shared" si="59"/>
        <v>0.19047619047619047</v>
      </c>
      <c r="W261" s="31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3"/>
      <c r="AJ261" s="3"/>
    </row>
    <row r="262" spans="1:36" ht="12.75" customHeight="1">
      <c r="A262" s="31" t="s">
        <v>34</v>
      </c>
      <c r="B262" s="3"/>
      <c r="C262" s="32"/>
      <c r="D262" s="32"/>
      <c r="E262" s="32"/>
      <c r="F262" s="32"/>
      <c r="G262" s="32">
        <v>109</v>
      </c>
      <c r="H262" s="33">
        <v>70</v>
      </c>
      <c r="I262" s="5"/>
      <c r="J262" s="5"/>
      <c r="L262" s="5">
        <f>G262/F261</f>
        <v>1</v>
      </c>
      <c r="M262" s="20">
        <v>139</v>
      </c>
      <c r="N262" s="3">
        <f t="shared" si="58"/>
        <v>0.81764705882352939</v>
      </c>
      <c r="O262" s="5">
        <f t="shared" si="59"/>
        <v>0.18235294117647061</v>
      </c>
      <c r="W262" s="32"/>
      <c r="AI262" s="3"/>
      <c r="AJ262" s="3"/>
    </row>
    <row r="263" spans="1:36" ht="12.75" customHeight="1">
      <c r="A263" s="31" t="s">
        <v>36</v>
      </c>
      <c r="B263" s="3"/>
      <c r="C263" s="32"/>
      <c r="D263" s="32"/>
      <c r="E263" s="32"/>
      <c r="F263" s="32"/>
      <c r="G263" s="32">
        <v>57</v>
      </c>
      <c r="H263" s="33">
        <v>25</v>
      </c>
      <c r="I263" s="5"/>
      <c r="J263" s="5"/>
      <c r="L263" s="5"/>
      <c r="M263" s="20">
        <v>63</v>
      </c>
      <c r="N263" s="3"/>
      <c r="O263" s="5"/>
      <c r="W263" s="32"/>
      <c r="AI263" s="3"/>
      <c r="AJ263" s="3"/>
    </row>
    <row r="264" spans="1:36" ht="12.75" customHeight="1">
      <c r="A264" s="31" t="s">
        <v>37</v>
      </c>
      <c r="B264" s="3"/>
      <c r="C264" s="32"/>
      <c r="D264" s="32"/>
      <c r="E264" s="32"/>
      <c r="F264" s="32"/>
      <c r="G264" s="32">
        <v>21</v>
      </c>
      <c r="H264" s="33">
        <v>10</v>
      </c>
      <c r="I264" s="5"/>
      <c r="J264" s="5"/>
      <c r="L264" s="5"/>
      <c r="M264" s="20">
        <v>24</v>
      </c>
      <c r="N264" s="3"/>
      <c r="O264" s="5"/>
      <c r="W264" s="32"/>
      <c r="AI264" s="3"/>
      <c r="AJ264" s="3"/>
    </row>
    <row r="265" spans="1:36" ht="12.75" customHeight="1">
      <c r="A265" s="31" t="s">
        <v>38</v>
      </c>
      <c r="B265" s="3"/>
      <c r="C265" s="32"/>
      <c r="D265" s="32"/>
      <c r="E265" s="32"/>
      <c r="F265" s="32"/>
      <c r="G265" s="32">
        <v>9</v>
      </c>
      <c r="H265" s="33">
        <v>5</v>
      </c>
      <c r="I265" s="5"/>
      <c r="J265" s="5"/>
      <c r="L265" s="5"/>
      <c r="M265" s="20">
        <v>10</v>
      </c>
      <c r="N265" s="3"/>
      <c r="O265" s="5"/>
      <c r="W265" s="32"/>
      <c r="AI265" s="3"/>
      <c r="AJ265" s="3"/>
    </row>
    <row r="266" spans="1:36" ht="12.75" customHeight="1">
      <c r="A266" s="31" t="s">
        <v>39</v>
      </c>
      <c r="B266" s="3"/>
      <c r="C266" s="32"/>
      <c r="D266" s="32"/>
      <c r="E266" s="32"/>
      <c r="F266" s="32"/>
      <c r="G266" s="32">
        <v>3</v>
      </c>
      <c r="H266" s="33">
        <v>2</v>
      </c>
      <c r="I266" s="5"/>
      <c r="J266" s="5"/>
      <c r="L266" s="5"/>
      <c r="M266" s="20">
        <v>3</v>
      </c>
      <c r="N266" s="3"/>
      <c r="O266" s="5"/>
      <c r="W266" s="32"/>
      <c r="AI266" s="3"/>
      <c r="AJ266" s="3"/>
    </row>
    <row r="267" spans="1:36" ht="12.75" customHeight="1">
      <c r="A267" s="31" t="s">
        <v>40</v>
      </c>
      <c r="B267" s="3"/>
      <c r="C267" s="32"/>
      <c r="D267" s="32"/>
      <c r="E267" s="32"/>
      <c r="F267" s="32"/>
      <c r="G267" s="32">
        <v>1</v>
      </c>
      <c r="H267" s="33"/>
      <c r="I267" s="5"/>
      <c r="J267" s="5"/>
      <c r="L267" s="5"/>
      <c r="M267" s="20">
        <v>1</v>
      </c>
      <c r="N267" s="3"/>
      <c r="O267" s="5"/>
      <c r="W267" s="32"/>
      <c r="AI267" s="3"/>
      <c r="AJ267" s="3"/>
    </row>
    <row r="268" spans="1:36" ht="12.75" customHeight="1">
      <c r="A268" s="65"/>
      <c r="B268" s="3"/>
      <c r="C268" s="32"/>
      <c r="D268" s="32"/>
      <c r="E268" s="32"/>
      <c r="F268" s="32"/>
      <c r="G268" s="32"/>
      <c r="H268" s="32">
        <f>SUM(H260:H266)</f>
        <v>129</v>
      </c>
      <c r="I268" s="5">
        <f>SUM(H260:H262)/B257</f>
        <v>0.20470588235294118</v>
      </c>
      <c r="J268" s="5">
        <f>H268/B257</f>
        <v>0.30352941176470588</v>
      </c>
      <c r="K268" s="5">
        <f>J268-I268</f>
        <v>9.8823529411764699E-2</v>
      </c>
      <c r="L268" s="5"/>
      <c r="M268" s="6"/>
      <c r="N268" s="6"/>
      <c r="O268" s="5"/>
      <c r="W268" s="32"/>
      <c r="AI268" s="3"/>
      <c r="AJ268" s="3"/>
    </row>
    <row r="269" spans="1:36" ht="12.75" customHeight="1">
      <c r="A269" s="44" t="s">
        <v>56</v>
      </c>
      <c r="I269" s="5"/>
      <c r="J269" s="5"/>
      <c r="L269" s="5"/>
      <c r="M269" s="6"/>
      <c r="N269" s="6"/>
      <c r="O269" s="5"/>
      <c r="W269" s="32"/>
      <c r="AI269" s="3"/>
      <c r="AJ269" s="3"/>
    </row>
    <row r="270" spans="1:36" ht="25.5" customHeight="1">
      <c r="B270" s="185" t="s">
        <v>1</v>
      </c>
      <c r="C270" s="186"/>
      <c r="D270" s="186"/>
      <c r="E270" s="186"/>
      <c r="F270" s="186"/>
      <c r="G270" s="186"/>
      <c r="I270" s="7" t="s">
        <v>2</v>
      </c>
      <c r="J270" s="7" t="s">
        <v>3</v>
      </c>
      <c r="K270" s="8" t="s">
        <v>4</v>
      </c>
      <c r="L270" s="7" t="s">
        <v>5</v>
      </c>
      <c r="M270" s="9" t="s">
        <v>6</v>
      </c>
      <c r="N270" s="9" t="s">
        <v>7</v>
      </c>
      <c r="O270" s="10" t="s">
        <v>8</v>
      </c>
      <c r="W270" s="32"/>
      <c r="AI270" s="3"/>
      <c r="AJ270" s="3"/>
    </row>
    <row r="271" spans="1:36" ht="12.75" customHeight="1">
      <c r="A271" s="12" t="s">
        <v>9</v>
      </c>
      <c r="B271" s="13">
        <v>1</v>
      </c>
      <c r="C271" s="13">
        <v>2</v>
      </c>
      <c r="D271" s="13">
        <v>3</v>
      </c>
      <c r="E271" s="13">
        <v>4</v>
      </c>
      <c r="F271" s="13">
        <v>5</v>
      </c>
      <c r="G271" s="13">
        <v>6</v>
      </c>
      <c r="H271" s="14" t="s">
        <v>10</v>
      </c>
      <c r="I271" s="41"/>
      <c r="J271" s="15"/>
      <c r="K271" s="16"/>
      <c r="L271" s="17"/>
      <c r="M271" s="6"/>
      <c r="N271" s="6"/>
      <c r="O271" s="5"/>
      <c r="W271" s="32"/>
      <c r="AI271" s="3"/>
      <c r="AJ271" s="3"/>
    </row>
    <row r="272" spans="1:36" ht="12.75" customHeight="1">
      <c r="A272" s="27" t="s">
        <v>20</v>
      </c>
      <c r="B272" s="13">
        <v>3848</v>
      </c>
      <c r="C272" s="13"/>
      <c r="D272" s="13"/>
      <c r="E272" s="13"/>
      <c r="F272" s="13"/>
      <c r="G272" s="13"/>
      <c r="H272" s="19"/>
      <c r="I272" s="41"/>
      <c r="J272" s="15"/>
      <c r="K272" s="16"/>
      <c r="L272" s="17"/>
      <c r="M272" s="20">
        <f>B272</f>
        <v>3848</v>
      </c>
      <c r="N272" s="6"/>
      <c r="O272" s="5"/>
      <c r="W272" s="32"/>
      <c r="AI272" s="3"/>
      <c r="AJ272" s="3"/>
    </row>
    <row r="273" spans="1:36" ht="12.75" customHeight="1">
      <c r="A273" s="27" t="s">
        <v>21</v>
      </c>
      <c r="B273" s="13"/>
      <c r="C273" s="13">
        <v>3084</v>
      </c>
      <c r="D273" s="13"/>
      <c r="E273" s="13"/>
      <c r="F273" s="13"/>
      <c r="G273" s="13"/>
      <c r="H273" s="19"/>
      <c r="I273" s="41"/>
      <c r="J273" s="41"/>
      <c r="K273" s="41"/>
      <c r="L273" s="17">
        <f>C273/B272</f>
        <v>0.80145530145530142</v>
      </c>
      <c r="M273" s="20">
        <v>3073</v>
      </c>
      <c r="N273" s="3">
        <f t="shared" ref="N273:N277" si="60">M273/M272</f>
        <v>0.79859667359667363</v>
      </c>
      <c r="O273" s="5">
        <f t="shared" ref="O273:O277" si="61">100%-N273</f>
        <v>0.20140332640332637</v>
      </c>
      <c r="W273" s="32"/>
      <c r="AI273" s="3"/>
      <c r="AJ273" s="3"/>
    </row>
    <row r="274" spans="1:36" ht="12.75" customHeight="1">
      <c r="A274" s="31" t="s">
        <v>22</v>
      </c>
      <c r="B274" s="32"/>
      <c r="C274" s="32"/>
      <c r="D274" s="32">
        <v>2660</v>
      </c>
      <c r="E274" s="32"/>
      <c r="F274" s="32"/>
      <c r="G274" s="32"/>
      <c r="H274" s="33"/>
      <c r="I274" s="5"/>
      <c r="J274" s="5"/>
      <c r="K274" s="5"/>
      <c r="L274" s="5">
        <f>D274/C273</f>
        <v>0.86251621271076528</v>
      </c>
      <c r="M274" s="20">
        <v>2890</v>
      </c>
      <c r="N274" s="3">
        <f t="shared" si="60"/>
        <v>0.94044907256752364</v>
      </c>
      <c r="O274" s="5">
        <f t="shared" si="61"/>
        <v>5.9550927432476364E-2</v>
      </c>
      <c r="W274" s="32"/>
      <c r="AI274" s="3"/>
      <c r="AJ274" s="3"/>
    </row>
    <row r="275" spans="1:36" ht="12.75" customHeight="1">
      <c r="A275" s="31" t="s">
        <v>33</v>
      </c>
      <c r="B275" s="32"/>
      <c r="C275" s="32"/>
      <c r="D275" s="32"/>
      <c r="E275" s="32">
        <v>2316</v>
      </c>
      <c r="F275" s="32"/>
      <c r="G275" s="32"/>
      <c r="H275" s="33">
        <v>22</v>
      </c>
      <c r="I275" s="5"/>
      <c r="J275" s="5"/>
      <c r="K275" s="5"/>
      <c r="L275" s="5">
        <f>E275/D274</f>
        <v>0.87067669172932327</v>
      </c>
      <c r="M275" s="20">
        <v>2685</v>
      </c>
      <c r="N275" s="3">
        <f t="shared" si="60"/>
        <v>0.9290657439446367</v>
      </c>
      <c r="O275" s="5">
        <f t="shared" si="61"/>
        <v>7.0934256055363298E-2</v>
      </c>
      <c r="W275" s="32"/>
      <c r="AI275" s="3"/>
      <c r="AJ275" s="3"/>
    </row>
    <row r="276" spans="1:36" ht="12.75" customHeight="1">
      <c r="A276" s="31" t="s">
        <v>34</v>
      </c>
      <c r="B276" s="3"/>
      <c r="C276" s="32"/>
      <c r="D276" s="32"/>
      <c r="E276" s="32"/>
      <c r="F276" s="32">
        <v>2095</v>
      </c>
      <c r="G276" s="32"/>
      <c r="H276" s="33">
        <v>31</v>
      </c>
      <c r="I276" s="5"/>
      <c r="J276" s="5"/>
      <c r="L276" s="5">
        <f>F276/E275</f>
        <v>0.90457685664939547</v>
      </c>
      <c r="M276" s="20">
        <v>2513</v>
      </c>
      <c r="N276" s="3">
        <f t="shared" si="60"/>
        <v>0.9359404096834264</v>
      </c>
      <c r="O276" s="5">
        <f t="shared" si="61"/>
        <v>6.40595903165736E-2</v>
      </c>
      <c r="W276" s="32"/>
      <c r="AI276" s="3"/>
      <c r="AJ276" s="3"/>
    </row>
    <row r="277" spans="1:36" ht="12.75" customHeight="1">
      <c r="A277" s="31" t="s">
        <v>36</v>
      </c>
      <c r="B277" s="3"/>
      <c r="C277" s="32"/>
      <c r="D277" s="32"/>
      <c r="E277" s="32"/>
      <c r="F277" s="32"/>
      <c r="G277" s="32">
        <v>2095</v>
      </c>
      <c r="H277" s="33">
        <v>1773</v>
      </c>
      <c r="I277" s="5"/>
      <c r="J277" s="5"/>
      <c r="L277" s="5">
        <f>G277/F276</f>
        <v>1</v>
      </c>
      <c r="M277" s="20">
        <v>2371</v>
      </c>
      <c r="N277" s="3">
        <f t="shared" si="60"/>
        <v>0.94349383207321924</v>
      </c>
      <c r="O277" s="5">
        <f t="shared" si="61"/>
        <v>5.6506167926780759E-2</v>
      </c>
      <c r="W277" s="32"/>
      <c r="AI277" s="3"/>
      <c r="AJ277" s="3"/>
    </row>
    <row r="278" spans="1:36" ht="12.75" customHeight="1">
      <c r="A278" s="31" t="s">
        <v>37</v>
      </c>
      <c r="B278" s="3"/>
      <c r="C278" s="32"/>
      <c r="D278" s="32"/>
      <c r="E278" s="32"/>
      <c r="F278" s="32"/>
      <c r="G278" s="32">
        <v>461</v>
      </c>
      <c r="H278" s="33">
        <v>257</v>
      </c>
      <c r="I278" s="5"/>
      <c r="J278" s="5"/>
      <c r="L278" s="5"/>
      <c r="M278" s="20">
        <v>491</v>
      </c>
      <c r="N278" s="3"/>
      <c r="O278" s="5"/>
      <c r="W278" s="32"/>
      <c r="AI278" s="3"/>
      <c r="AJ278" s="3"/>
    </row>
    <row r="279" spans="1:36" ht="12.75" customHeight="1">
      <c r="A279" s="31" t="s">
        <v>38</v>
      </c>
      <c r="B279" s="3"/>
      <c r="C279" s="32"/>
      <c r="D279" s="32"/>
      <c r="E279" s="32"/>
      <c r="F279" s="32"/>
      <c r="G279" s="32">
        <v>165</v>
      </c>
      <c r="H279" s="33">
        <v>115</v>
      </c>
      <c r="I279" s="5"/>
      <c r="J279" s="5"/>
      <c r="L279" s="5"/>
      <c r="M279" s="20">
        <v>179</v>
      </c>
      <c r="N279" s="3"/>
      <c r="O279" s="5"/>
      <c r="W279" s="32"/>
      <c r="AI279" s="3"/>
      <c r="AJ279" s="3"/>
    </row>
    <row r="280" spans="1:36" ht="12.75" customHeight="1">
      <c r="A280" s="31" t="s">
        <v>39</v>
      </c>
      <c r="B280" s="3"/>
      <c r="C280" s="32"/>
      <c r="D280" s="32"/>
      <c r="E280" s="32"/>
      <c r="F280" s="32"/>
      <c r="G280" s="32">
        <v>42</v>
      </c>
      <c r="H280" s="33">
        <v>22</v>
      </c>
      <c r="I280" s="5"/>
      <c r="J280" s="5"/>
      <c r="L280" s="5"/>
      <c r="M280" s="20">
        <v>45</v>
      </c>
      <c r="N280" s="3"/>
      <c r="O280" s="5"/>
      <c r="W280" s="32"/>
      <c r="AI280" s="3"/>
      <c r="AJ280" s="3"/>
    </row>
    <row r="281" spans="1:36" ht="12.75" customHeight="1">
      <c r="A281" s="31" t="s">
        <v>40</v>
      </c>
      <c r="B281" s="3"/>
      <c r="C281" s="32"/>
      <c r="D281" s="32"/>
      <c r="E281" s="32"/>
      <c r="F281" s="32"/>
      <c r="G281" s="32">
        <v>18</v>
      </c>
      <c r="H281" s="33">
        <v>11</v>
      </c>
      <c r="I281" s="5"/>
      <c r="J281" s="5"/>
      <c r="L281" s="5"/>
      <c r="M281" s="20">
        <v>19</v>
      </c>
      <c r="N281" s="3"/>
      <c r="O281" s="5"/>
      <c r="W281" s="32"/>
      <c r="AI281" s="3"/>
      <c r="AJ281" s="3"/>
    </row>
    <row r="282" spans="1:36" ht="12.75" customHeight="1">
      <c r="A282" s="31" t="s">
        <v>41</v>
      </c>
      <c r="B282" s="3"/>
      <c r="C282" s="32"/>
      <c r="D282" s="32"/>
      <c r="E282" s="32"/>
      <c r="F282" s="32"/>
      <c r="G282" s="32">
        <v>4</v>
      </c>
      <c r="H282" s="33">
        <v>3</v>
      </c>
      <c r="I282" s="5"/>
      <c r="J282" s="5"/>
      <c r="L282" s="5"/>
      <c r="M282" s="20">
        <v>4</v>
      </c>
      <c r="N282" s="3"/>
      <c r="O282" s="5"/>
      <c r="W282" s="32"/>
      <c r="AI282" s="3"/>
      <c r="AJ282" s="3"/>
    </row>
    <row r="283" spans="1:36" ht="12.75" customHeight="1">
      <c r="A283" s="3"/>
      <c r="B283" s="3"/>
      <c r="C283" s="32"/>
      <c r="D283" s="32"/>
      <c r="E283" s="32"/>
      <c r="F283" s="32"/>
      <c r="G283" s="32"/>
      <c r="H283" s="32">
        <f>SUM(H275:H282)</f>
        <v>2234</v>
      </c>
      <c r="I283" s="5">
        <f>SUM(H275:H277)/B272</f>
        <v>0.47453222453222454</v>
      </c>
      <c r="J283" s="5">
        <f>H283/B272</f>
        <v>0.58056133056133052</v>
      </c>
      <c r="K283" s="5">
        <f>J283-I283</f>
        <v>0.10602910602910598</v>
      </c>
      <c r="L283" s="5"/>
      <c r="M283" s="6"/>
      <c r="N283" s="6"/>
      <c r="O283" s="5"/>
      <c r="W283" s="32"/>
      <c r="AI283" s="3"/>
      <c r="AJ283" s="3"/>
    </row>
    <row r="284" spans="1:36" ht="12.75" customHeight="1">
      <c r="A284" s="44" t="s">
        <v>57</v>
      </c>
      <c r="I284" s="5"/>
      <c r="J284" s="5"/>
      <c r="L284" s="5"/>
      <c r="M284" s="6"/>
      <c r="N284" s="6"/>
      <c r="O284" s="5"/>
      <c r="W284" s="32"/>
      <c r="AI284" s="3"/>
      <c r="AJ284" s="3"/>
    </row>
    <row r="285" spans="1:36" ht="25.5" customHeight="1">
      <c r="B285" s="185" t="s">
        <v>1</v>
      </c>
      <c r="C285" s="186"/>
      <c r="D285" s="186"/>
      <c r="E285" s="186"/>
      <c r="F285" s="186"/>
      <c r="G285" s="186"/>
      <c r="I285" s="7" t="s">
        <v>2</v>
      </c>
      <c r="J285" s="7" t="s">
        <v>3</v>
      </c>
      <c r="K285" s="8" t="s">
        <v>4</v>
      </c>
      <c r="L285" s="7" t="s">
        <v>5</v>
      </c>
      <c r="M285" s="9" t="s">
        <v>6</v>
      </c>
      <c r="N285" s="9" t="s">
        <v>7</v>
      </c>
      <c r="O285" s="10" t="s">
        <v>8</v>
      </c>
      <c r="W285" s="32"/>
      <c r="AI285" s="3"/>
      <c r="AJ285" s="3"/>
    </row>
    <row r="286" spans="1:36" ht="12.75" customHeight="1">
      <c r="A286" s="12" t="s">
        <v>9</v>
      </c>
      <c r="B286" s="13">
        <v>1</v>
      </c>
      <c r="C286" s="13">
        <v>2</v>
      </c>
      <c r="D286" s="13">
        <v>3</v>
      </c>
      <c r="E286" s="13">
        <v>4</v>
      </c>
      <c r="F286" s="13">
        <v>5</v>
      </c>
      <c r="G286" s="13">
        <v>6</v>
      </c>
      <c r="H286" s="14" t="s">
        <v>10</v>
      </c>
      <c r="I286" s="41"/>
      <c r="J286" s="15"/>
      <c r="K286" s="16"/>
      <c r="L286" s="17"/>
      <c r="M286" s="6"/>
      <c r="N286" s="6"/>
      <c r="O286" s="5"/>
      <c r="W286" s="32"/>
      <c r="AI286" s="3"/>
      <c r="AJ286" s="3"/>
    </row>
    <row r="287" spans="1:36" ht="12.75" customHeight="1">
      <c r="A287" s="31" t="s">
        <v>21</v>
      </c>
      <c r="B287" s="13">
        <v>548</v>
      </c>
      <c r="C287" s="13"/>
      <c r="D287" s="13"/>
      <c r="E287" s="13"/>
      <c r="F287" s="13"/>
      <c r="G287" s="13"/>
      <c r="H287" s="19"/>
      <c r="I287" s="41"/>
      <c r="J287" s="15"/>
      <c r="K287" s="16"/>
      <c r="L287" s="17"/>
      <c r="M287" s="20">
        <f>B287</f>
        <v>548</v>
      </c>
      <c r="N287" s="6"/>
      <c r="O287" s="5"/>
      <c r="W287" s="32"/>
      <c r="AI287" s="3"/>
      <c r="AJ287" s="3"/>
    </row>
    <row r="288" spans="1:36" ht="12.75" customHeight="1">
      <c r="A288" s="31" t="s">
        <v>22</v>
      </c>
      <c r="B288" s="13"/>
      <c r="C288" s="13">
        <v>350</v>
      </c>
      <c r="D288" s="13"/>
      <c r="E288" s="13"/>
      <c r="F288" s="13"/>
      <c r="G288" s="13"/>
      <c r="H288" s="33"/>
      <c r="I288" s="41"/>
      <c r="J288" s="41"/>
      <c r="K288" s="41"/>
      <c r="L288" s="17">
        <f>C288/B287</f>
        <v>0.63868613138686137</v>
      </c>
      <c r="M288" s="20">
        <v>366</v>
      </c>
      <c r="N288" s="3">
        <f t="shared" ref="N288:N292" si="62">M288/M287</f>
        <v>0.66788321167883213</v>
      </c>
      <c r="O288" s="5">
        <f t="shared" ref="O288:O292" si="63">100%-N288</f>
        <v>0.33211678832116787</v>
      </c>
      <c r="W288" s="32"/>
      <c r="AI288" s="3"/>
      <c r="AJ288" s="3"/>
    </row>
    <row r="289" spans="1:36" ht="12.75" customHeight="1">
      <c r="A289" s="31" t="s">
        <v>33</v>
      </c>
      <c r="D289" s="32">
        <v>261</v>
      </c>
      <c r="H289" s="33"/>
      <c r="I289" s="5"/>
      <c r="J289" s="5"/>
      <c r="L289" s="5">
        <f>D289/C288</f>
        <v>0.74571428571428566</v>
      </c>
      <c r="M289" s="20">
        <v>324</v>
      </c>
      <c r="N289" s="3">
        <f t="shared" si="62"/>
        <v>0.88524590163934425</v>
      </c>
      <c r="O289" s="5">
        <f t="shared" si="63"/>
        <v>0.11475409836065575</v>
      </c>
      <c r="W289" s="32"/>
      <c r="AI289" s="3"/>
      <c r="AJ289" s="3"/>
    </row>
    <row r="290" spans="1:36" ht="12.75" customHeight="1">
      <c r="A290" s="31" t="s">
        <v>34</v>
      </c>
      <c r="E290" s="32">
        <v>179</v>
      </c>
      <c r="H290" s="33"/>
      <c r="I290" s="5"/>
      <c r="J290" s="5"/>
      <c r="L290" s="5">
        <f>E290/D289</f>
        <v>0.68582375478927204</v>
      </c>
      <c r="M290" s="20">
        <v>280</v>
      </c>
      <c r="N290" s="3">
        <f t="shared" si="62"/>
        <v>0.86419753086419748</v>
      </c>
      <c r="O290" s="5">
        <f t="shared" si="63"/>
        <v>0.13580246913580252</v>
      </c>
      <c r="W290" s="32"/>
      <c r="AI290" s="3"/>
      <c r="AJ290" s="3"/>
    </row>
    <row r="291" spans="1:36" ht="12.75" customHeight="1">
      <c r="A291" s="31" t="s">
        <v>36</v>
      </c>
      <c r="F291" s="32">
        <v>139</v>
      </c>
      <c r="H291" s="33">
        <v>12</v>
      </c>
      <c r="I291" s="5"/>
      <c r="J291" s="5"/>
      <c r="L291" s="5">
        <f>F291/E290</f>
        <v>0.77653631284916202</v>
      </c>
      <c r="M291" s="20">
        <v>224</v>
      </c>
      <c r="N291" s="3">
        <f t="shared" si="62"/>
        <v>0.8</v>
      </c>
      <c r="O291" s="5">
        <f t="shared" si="63"/>
        <v>0.19999999999999996</v>
      </c>
      <c r="W291" s="32"/>
      <c r="AI291" s="3"/>
      <c r="AJ291" s="3"/>
    </row>
    <row r="292" spans="1:36" ht="12.75" customHeight="1">
      <c r="A292" s="31" t="s">
        <v>37</v>
      </c>
      <c r="G292" s="32">
        <v>139</v>
      </c>
      <c r="H292" s="33">
        <v>111</v>
      </c>
      <c r="I292" s="5"/>
      <c r="J292" s="5"/>
      <c r="L292" s="5">
        <f>G292/F291</f>
        <v>1</v>
      </c>
      <c r="M292" s="20">
        <v>182</v>
      </c>
      <c r="N292" s="3">
        <f t="shared" si="62"/>
        <v>0.8125</v>
      </c>
      <c r="O292" s="5">
        <f t="shared" si="63"/>
        <v>0.1875</v>
      </c>
      <c r="W292" s="32"/>
      <c r="AI292" s="3"/>
      <c r="AJ292" s="3"/>
    </row>
    <row r="293" spans="1:36" ht="12.75" customHeight="1">
      <c r="A293" s="31" t="s">
        <v>38</v>
      </c>
      <c r="G293" s="32">
        <v>56</v>
      </c>
      <c r="H293" s="33">
        <v>30</v>
      </c>
      <c r="I293" s="5"/>
      <c r="J293" s="5"/>
      <c r="L293" s="5"/>
      <c r="M293" s="20">
        <v>58</v>
      </c>
      <c r="N293" s="3"/>
      <c r="O293" s="5"/>
      <c r="W293" s="32"/>
      <c r="AI293" s="3"/>
      <c r="AJ293" s="3"/>
    </row>
    <row r="294" spans="1:36" ht="12.75" customHeight="1">
      <c r="A294" s="31" t="s">
        <v>39</v>
      </c>
      <c r="G294" s="32">
        <v>20</v>
      </c>
      <c r="H294" s="33">
        <v>11</v>
      </c>
      <c r="I294" s="5"/>
      <c r="J294" s="5"/>
      <c r="L294" s="5"/>
      <c r="M294" s="20">
        <v>22</v>
      </c>
      <c r="N294" s="3"/>
      <c r="O294" s="5"/>
      <c r="W294" s="32"/>
      <c r="AI294" s="3"/>
      <c r="AJ294" s="3"/>
    </row>
    <row r="295" spans="1:36" ht="12.75" customHeight="1">
      <c r="A295" s="31" t="s">
        <v>40</v>
      </c>
      <c r="G295" s="32">
        <v>9</v>
      </c>
      <c r="H295" s="33">
        <v>5</v>
      </c>
      <c r="I295" s="5"/>
      <c r="J295" s="5"/>
      <c r="L295" s="5"/>
      <c r="M295" s="20">
        <v>9</v>
      </c>
      <c r="N295" s="3"/>
      <c r="O295" s="5"/>
      <c r="W295" s="32"/>
      <c r="AI295" s="3"/>
      <c r="AJ295" s="3"/>
    </row>
    <row r="296" spans="1:36" ht="12.75" customHeight="1">
      <c r="A296" s="31" t="s">
        <v>41</v>
      </c>
      <c r="G296" s="32">
        <v>3</v>
      </c>
      <c r="H296" s="33">
        <v>2</v>
      </c>
      <c r="I296" s="5"/>
      <c r="J296" s="5"/>
      <c r="L296" s="5"/>
      <c r="M296" s="20">
        <v>4</v>
      </c>
      <c r="N296" s="3"/>
      <c r="O296" s="5"/>
      <c r="W296" s="32"/>
      <c r="AI296" s="3"/>
      <c r="AJ296" s="3"/>
    </row>
    <row r="297" spans="1:36" ht="12.75" customHeight="1">
      <c r="H297" s="32">
        <f>SUM(H291:H296)</f>
        <v>171</v>
      </c>
      <c r="I297" s="5">
        <f>SUM(H291:H292)/B287</f>
        <v>0.22445255474452555</v>
      </c>
      <c r="J297" s="5">
        <f>H297/B287</f>
        <v>0.31204379562043794</v>
      </c>
      <c r="K297" s="5">
        <f>J297-I297</f>
        <v>8.7591240875912385E-2</v>
      </c>
      <c r="L297" s="5"/>
      <c r="M297" s="6"/>
      <c r="N297" s="6"/>
      <c r="O297" s="5"/>
      <c r="W297" s="32"/>
      <c r="AI297" s="3"/>
      <c r="AJ297" s="3"/>
    </row>
    <row r="298" spans="1:36" ht="12.75" customHeight="1">
      <c r="A298" s="44" t="s">
        <v>58</v>
      </c>
      <c r="I298" s="5"/>
      <c r="J298" s="5"/>
      <c r="L298" s="5"/>
      <c r="M298" s="6"/>
      <c r="N298" s="6"/>
      <c r="O298" s="5"/>
      <c r="W298" s="32"/>
      <c r="AI298" s="3"/>
      <c r="AJ298" s="3"/>
    </row>
    <row r="299" spans="1:36" ht="25.5" customHeight="1">
      <c r="B299" s="185" t="s">
        <v>1</v>
      </c>
      <c r="C299" s="186"/>
      <c r="D299" s="186"/>
      <c r="E299" s="186"/>
      <c r="F299" s="186"/>
      <c r="G299" s="186"/>
      <c r="I299" s="7" t="s">
        <v>2</v>
      </c>
      <c r="J299" s="7" t="s">
        <v>3</v>
      </c>
      <c r="K299" s="8" t="s">
        <v>4</v>
      </c>
      <c r="L299" s="7" t="s">
        <v>5</v>
      </c>
      <c r="M299" s="9" t="s">
        <v>6</v>
      </c>
      <c r="N299" s="9" t="s">
        <v>7</v>
      </c>
      <c r="O299" s="10" t="s">
        <v>8</v>
      </c>
      <c r="W299" s="32"/>
      <c r="AI299" s="3"/>
      <c r="AJ299" s="3"/>
    </row>
    <row r="300" spans="1:36" ht="12.75" customHeight="1">
      <c r="A300" s="12" t="s">
        <v>9</v>
      </c>
      <c r="B300" s="13">
        <v>1</v>
      </c>
      <c r="C300" s="13">
        <v>2</v>
      </c>
      <c r="D300" s="13">
        <v>3</v>
      </c>
      <c r="E300" s="13">
        <v>4</v>
      </c>
      <c r="F300" s="13">
        <v>5</v>
      </c>
      <c r="G300" s="13">
        <v>6</v>
      </c>
      <c r="H300" s="14" t="s">
        <v>10</v>
      </c>
      <c r="I300" s="41"/>
      <c r="J300" s="15"/>
      <c r="K300" s="16"/>
      <c r="L300" s="17"/>
      <c r="M300" s="6"/>
      <c r="N300" s="6"/>
      <c r="O300" s="5"/>
      <c r="W300" s="32"/>
      <c r="AI300" s="3"/>
      <c r="AJ300" s="3"/>
    </row>
    <row r="301" spans="1:36" ht="12.75" customHeight="1">
      <c r="A301" s="31" t="s">
        <v>22</v>
      </c>
      <c r="B301" s="13">
        <v>4217</v>
      </c>
      <c r="C301" s="13"/>
      <c r="D301" s="13"/>
      <c r="E301" s="13"/>
      <c r="F301" s="13"/>
      <c r="G301" s="13"/>
      <c r="H301" s="19"/>
      <c r="I301" s="41"/>
      <c r="J301" s="15"/>
      <c r="K301" s="16"/>
      <c r="L301" s="17"/>
      <c r="M301" s="20">
        <f>B301</f>
        <v>4217</v>
      </c>
      <c r="N301" s="6"/>
      <c r="O301" s="5"/>
      <c r="W301" s="32"/>
      <c r="AI301" s="3"/>
      <c r="AJ301" s="3"/>
    </row>
    <row r="302" spans="1:36" ht="12.75" customHeight="1">
      <c r="A302" s="31" t="s">
        <v>33</v>
      </c>
      <c r="B302" s="13"/>
      <c r="C302" s="13">
        <v>3386</v>
      </c>
      <c r="D302" s="13"/>
      <c r="E302" s="13"/>
      <c r="F302" s="13"/>
      <c r="G302" s="13"/>
      <c r="H302" s="19"/>
      <c r="I302" s="41"/>
      <c r="J302" s="41"/>
      <c r="K302" s="41"/>
      <c r="L302" s="17">
        <f>C302/B301</f>
        <v>0.80294047901351673</v>
      </c>
      <c r="M302" s="20">
        <v>3404</v>
      </c>
      <c r="N302" s="3">
        <f t="shared" ref="N302:N306" si="64">M302/M301</f>
        <v>0.80720891629120228</v>
      </c>
      <c r="O302" s="5">
        <f t="shared" ref="O302:O306" si="65">100%-N302</f>
        <v>0.19279108370879772</v>
      </c>
      <c r="W302" s="32"/>
      <c r="AI302" s="3"/>
      <c r="AJ302" s="3"/>
    </row>
    <row r="303" spans="1:36" ht="12.75" customHeight="1">
      <c r="A303" s="31" t="s">
        <v>34</v>
      </c>
      <c r="D303" s="32">
        <v>2959</v>
      </c>
      <c r="H303" s="19"/>
      <c r="I303" s="5"/>
      <c r="J303" s="5"/>
      <c r="L303" s="5">
        <f>D303/C302</f>
        <v>0.8738924985233314</v>
      </c>
      <c r="M303" s="20">
        <v>3205</v>
      </c>
      <c r="N303" s="3">
        <f t="shared" si="64"/>
        <v>0.94153936545240891</v>
      </c>
      <c r="O303" s="5">
        <f t="shared" si="65"/>
        <v>5.8460634547591095E-2</v>
      </c>
      <c r="W303" s="32"/>
      <c r="AI303" s="3"/>
      <c r="AJ303" s="3"/>
    </row>
    <row r="304" spans="1:36" ht="12.75" customHeight="1">
      <c r="A304" s="31" t="s">
        <v>36</v>
      </c>
      <c r="E304" s="32">
        <v>2686</v>
      </c>
      <c r="H304" s="19">
        <v>18</v>
      </c>
      <c r="I304" s="5"/>
      <c r="J304" s="5"/>
      <c r="L304" s="5">
        <f>E304/D303</f>
        <v>0.90773910104765121</v>
      </c>
      <c r="M304" s="20">
        <v>3033</v>
      </c>
      <c r="N304" s="3">
        <f t="shared" si="64"/>
        <v>0.94633385335413411</v>
      </c>
      <c r="O304" s="5">
        <f t="shared" si="65"/>
        <v>5.3666146645865886E-2</v>
      </c>
      <c r="W304" s="32"/>
      <c r="AI304" s="3"/>
      <c r="AJ304" s="3"/>
    </row>
    <row r="305" spans="1:36" ht="12.75" customHeight="1">
      <c r="A305" s="31" t="s">
        <v>37</v>
      </c>
      <c r="F305" s="32">
        <v>2435</v>
      </c>
      <c r="H305" s="19">
        <v>26</v>
      </c>
      <c r="I305" s="5"/>
      <c r="J305" s="5"/>
      <c r="L305" s="5">
        <f>F305/E304</f>
        <v>0.90655249441548769</v>
      </c>
      <c r="M305" s="20">
        <v>2834</v>
      </c>
      <c r="N305" s="3">
        <f t="shared" si="64"/>
        <v>0.93438839432904719</v>
      </c>
      <c r="O305" s="5">
        <f t="shared" si="65"/>
        <v>6.5611605670952811E-2</v>
      </c>
      <c r="W305" s="32"/>
      <c r="AI305" s="3"/>
      <c r="AJ305" s="3"/>
    </row>
    <row r="306" spans="1:36" ht="12.75" customHeight="1">
      <c r="A306" s="31" t="s">
        <v>38</v>
      </c>
      <c r="G306" s="32">
        <v>2435</v>
      </c>
      <c r="H306" s="33">
        <v>2115</v>
      </c>
      <c r="I306" s="5"/>
      <c r="J306" s="5"/>
      <c r="L306" s="5">
        <f>G306/F305</f>
        <v>1</v>
      </c>
      <c r="M306" s="20">
        <v>2692</v>
      </c>
      <c r="N306" s="3">
        <f t="shared" si="64"/>
        <v>0.94989414255469307</v>
      </c>
      <c r="O306" s="5">
        <f t="shared" si="65"/>
        <v>5.0105857445306934E-2</v>
      </c>
      <c r="W306" s="32"/>
      <c r="AI306" s="3"/>
      <c r="AJ306" s="3"/>
    </row>
    <row r="307" spans="1:36" ht="12.75" customHeight="1">
      <c r="A307" s="31" t="s">
        <v>39</v>
      </c>
      <c r="G307" s="32">
        <v>467</v>
      </c>
      <c r="H307" s="33">
        <v>278</v>
      </c>
      <c r="I307" s="5"/>
      <c r="J307" s="5"/>
      <c r="L307" s="5"/>
      <c r="M307" s="20">
        <v>495</v>
      </c>
      <c r="N307" s="3"/>
      <c r="O307" s="5"/>
      <c r="W307" s="32"/>
      <c r="AI307" s="3"/>
      <c r="AJ307" s="3"/>
    </row>
    <row r="308" spans="1:36" ht="12.75" customHeight="1">
      <c r="A308" s="31" t="s">
        <v>40</v>
      </c>
      <c r="G308" s="32">
        <v>139</v>
      </c>
      <c r="H308" s="33">
        <v>84</v>
      </c>
      <c r="I308" s="5"/>
      <c r="J308" s="5"/>
      <c r="L308" s="5"/>
      <c r="M308" s="20">
        <v>142</v>
      </c>
      <c r="N308" s="3"/>
      <c r="O308" s="5"/>
      <c r="W308" s="32"/>
      <c r="AI308" s="3"/>
      <c r="AJ308" s="3"/>
    </row>
    <row r="309" spans="1:36" ht="12.75" customHeight="1">
      <c r="A309" s="31" t="s">
        <v>41</v>
      </c>
      <c r="G309" s="32">
        <v>31</v>
      </c>
      <c r="H309" s="33">
        <v>13</v>
      </c>
      <c r="I309" s="5"/>
      <c r="J309" s="5"/>
      <c r="L309" s="5"/>
      <c r="M309" s="20">
        <v>31</v>
      </c>
      <c r="N309" s="3"/>
      <c r="O309" s="5"/>
      <c r="W309" s="32"/>
      <c r="AI309" s="3"/>
      <c r="AJ309" s="3"/>
    </row>
    <row r="310" spans="1:36" ht="12.75" customHeight="1">
      <c r="A310" s="31" t="s">
        <v>42</v>
      </c>
      <c r="G310" s="32">
        <v>3</v>
      </c>
      <c r="H310" s="33">
        <v>3</v>
      </c>
      <c r="I310" s="5"/>
      <c r="J310" s="5"/>
      <c r="L310" s="5"/>
      <c r="M310" s="20">
        <v>3</v>
      </c>
      <c r="N310" s="3"/>
      <c r="O310" s="5"/>
      <c r="W310" s="32"/>
      <c r="AI310" s="3"/>
      <c r="AJ310" s="3"/>
    </row>
    <row r="311" spans="1:36" ht="12.75" customHeight="1">
      <c r="A311" s="31"/>
      <c r="H311" s="33"/>
      <c r="I311" s="5"/>
      <c r="J311" s="5"/>
      <c r="L311" s="5"/>
      <c r="M311" s="20"/>
      <c r="N311" s="3"/>
      <c r="O311" s="5"/>
      <c r="W311" s="32"/>
      <c r="AI311" s="3"/>
      <c r="AJ311" s="3"/>
    </row>
    <row r="312" spans="1:36" ht="12.75" customHeight="1">
      <c r="H312" s="32">
        <f>SUM(H304:H310)</f>
        <v>2537</v>
      </c>
      <c r="I312" s="5">
        <f>SUM(H304:H306)/B301</f>
        <v>0.51197533791795113</v>
      </c>
      <c r="J312" s="5">
        <f>H312/B301</f>
        <v>0.6016125207493479</v>
      </c>
      <c r="K312" s="5">
        <f>J312-I312</f>
        <v>8.9637182831396767E-2</v>
      </c>
      <c r="L312" s="5"/>
      <c r="M312" s="6"/>
      <c r="N312" s="6"/>
      <c r="O312" s="5"/>
      <c r="W312" s="32"/>
      <c r="AI312" s="3"/>
      <c r="AJ312" s="3"/>
    </row>
    <row r="313" spans="1:36" ht="12.75" customHeight="1">
      <c r="A313" s="44" t="s">
        <v>59</v>
      </c>
      <c r="I313" s="5"/>
      <c r="J313" s="5"/>
      <c r="L313" s="5"/>
      <c r="M313" s="6"/>
      <c r="N313" s="6"/>
      <c r="O313" s="5"/>
      <c r="W313" s="32"/>
      <c r="AI313" s="3"/>
      <c r="AJ313" s="3"/>
    </row>
    <row r="314" spans="1:36" ht="25.5" customHeight="1">
      <c r="B314" s="185" t="s">
        <v>1</v>
      </c>
      <c r="C314" s="186"/>
      <c r="D314" s="186"/>
      <c r="E314" s="186"/>
      <c r="F314" s="186"/>
      <c r="G314" s="186"/>
      <c r="I314" s="7" t="s">
        <v>2</v>
      </c>
      <c r="J314" s="7" t="s">
        <v>3</v>
      </c>
      <c r="K314" s="8" t="s">
        <v>4</v>
      </c>
      <c r="L314" s="7" t="s">
        <v>5</v>
      </c>
      <c r="M314" s="9" t="s">
        <v>6</v>
      </c>
      <c r="N314" s="9" t="s">
        <v>7</v>
      </c>
      <c r="O314" s="10" t="s">
        <v>8</v>
      </c>
      <c r="W314" s="32"/>
      <c r="AI314" s="3"/>
      <c r="AJ314" s="3"/>
    </row>
    <row r="315" spans="1:36" ht="12.75" customHeight="1">
      <c r="A315" s="12" t="s">
        <v>9</v>
      </c>
      <c r="B315" s="13">
        <v>1</v>
      </c>
      <c r="C315" s="13">
        <v>2</v>
      </c>
      <c r="D315" s="13">
        <v>3</v>
      </c>
      <c r="E315" s="13">
        <v>4</v>
      </c>
      <c r="F315" s="13">
        <v>5</v>
      </c>
      <c r="G315" s="13">
        <v>6</v>
      </c>
      <c r="H315" s="14" t="s">
        <v>10</v>
      </c>
      <c r="I315" s="41"/>
      <c r="J315" s="15"/>
      <c r="K315" s="16"/>
      <c r="L315" s="17"/>
      <c r="M315" s="6"/>
      <c r="N315" s="6"/>
      <c r="O315" s="5"/>
      <c r="W315" s="32"/>
      <c r="AI315" s="3"/>
      <c r="AJ315" s="3"/>
    </row>
    <row r="316" spans="1:36" ht="12.75" customHeight="1">
      <c r="A316" s="31" t="s">
        <v>33</v>
      </c>
      <c r="B316" s="13">
        <v>443</v>
      </c>
      <c r="C316" s="13"/>
      <c r="D316" s="13"/>
      <c r="E316" s="13"/>
      <c r="F316" s="13"/>
      <c r="G316" s="13"/>
      <c r="H316" s="19"/>
      <c r="I316" s="41"/>
      <c r="J316" s="15"/>
      <c r="K316" s="16"/>
      <c r="L316" s="17"/>
      <c r="M316" s="20">
        <f>B316</f>
        <v>443</v>
      </c>
      <c r="N316" s="6"/>
      <c r="O316" s="5"/>
      <c r="W316" s="32"/>
      <c r="AI316" s="3"/>
      <c r="AJ316" s="3"/>
    </row>
    <row r="317" spans="1:36" ht="12.75" customHeight="1">
      <c r="A317" s="31" t="s">
        <v>34</v>
      </c>
      <c r="B317" s="13"/>
      <c r="C317" s="13">
        <v>291</v>
      </c>
      <c r="D317" s="13"/>
      <c r="E317" s="13"/>
      <c r="F317" s="13"/>
      <c r="G317" s="13"/>
      <c r="H317" s="33"/>
      <c r="I317" s="41"/>
      <c r="J317" s="41"/>
      <c r="K317" s="41"/>
      <c r="L317" s="17">
        <f>C317/B316</f>
        <v>0.65688487584650113</v>
      </c>
      <c r="M317" s="20">
        <v>306</v>
      </c>
      <c r="N317" s="3">
        <f t="shared" ref="N317:N322" si="66">M317/M316</f>
        <v>0.69074492099322804</v>
      </c>
      <c r="O317" s="5">
        <f t="shared" ref="O317:O322" si="67">100%-N317</f>
        <v>0.30925507900677196</v>
      </c>
      <c r="W317" s="32"/>
      <c r="AI317" s="3"/>
      <c r="AJ317" s="3"/>
    </row>
    <row r="318" spans="1:36" ht="12.75" customHeight="1">
      <c r="A318" s="31" t="s">
        <v>36</v>
      </c>
      <c r="D318" s="32">
        <v>204</v>
      </c>
      <c r="H318" s="33"/>
      <c r="I318" s="5"/>
      <c r="J318" s="5"/>
      <c r="L318" s="5">
        <f>D318/C317</f>
        <v>0.7010309278350515</v>
      </c>
      <c r="M318" s="20">
        <v>263</v>
      </c>
      <c r="N318" s="3">
        <f t="shared" si="66"/>
        <v>0.85947712418300659</v>
      </c>
      <c r="O318" s="5">
        <f t="shared" si="67"/>
        <v>0.14052287581699341</v>
      </c>
      <c r="W318" s="32"/>
      <c r="AI318" s="3"/>
      <c r="AJ318" s="3"/>
    </row>
    <row r="319" spans="1:36" ht="12.75" customHeight="1">
      <c r="A319" s="31" t="s">
        <v>37</v>
      </c>
      <c r="E319" s="32">
        <v>151</v>
      </c>
      <c r="H319" s="33">
        <v>13</v>
      </c>
      <c r="I319" s="5"/>
      <c r="J319" s="5"/>
      <c r="L319" s="5">
        <f>E319/D318</f>
        <v>0.74019607843137258</v>
      </c>
      <c r="M319" s="20">
        <v>218</v>
      </c>
      <c r="N319" s="3">
        <f t="shared" si="66"/>
        <v>0.82889733840304181</v>
      </c>
      <c r="O319" s="5">
        <f t="shared" si="67"/>
        <v>0.17110266159695819</v>
      </c>
      <c r="W319" s="32"/>
      <c r="AI319" s="3"/>
      <c r="AJ319" s="3"/>
    </row>
    <row r="320" spans="1:36" ht="12.75" customHeight="1">
      <c r="A320" s="31" t="s">
        <v>38</v>
      </c>
      <c r="F320" s="32">
        <v>118</v>
      </c>
      <c r="H320" s="33">
        <v>6</v>
      </c>
      <c r="I320" s="5"/>
      <c r="J320" s="5"/>
      <c r="L320" s="5">
        <f>F320/E319</f>
        <v>0.7814569536423841</v>
      </c>
      <c r="M320" s="20">
        <v>175</v>
      </c>
      <c r="N320" s="3">
        <f t="shared" si="66"/>
        <v>0.80275229357798161</v>
      </c>
      <c r="O320" s="5">
        <f t="shared" si="67"/>
        <v>0.19724770642201839</v>
      </c>
      <c r="W320" s="32"/>
      <c r="AI320" s="3"/>
      <c r="AJ320" s="3"/>
    </row>
    <row r="321" spans="1:36" ht="12.75" customHeight="1">
      <c r="A321" s="31" t="s">
        <v>39</v>
      </c>
      <c r="G321" s="32">
        <v>118</v>
      </c>
      <c r="H321" s="33">
        <v>80</v>
      </c>
      <c r="I321" s="5"/>
      <c r="J321" s="5"/>
      <c r="L321" s="5">
        <f>G321/F320</f>
        <v>1</v>
      </c>
      <c r="M321" s="20">
        <v>151</v>
      </c>
      <c r="N321" s="3">
        <f t="shared" si="66"/>
        <v>0.86285714285714288</v>
      </c>
      <c r="O321" s="5">
        <f t="shared" si="67"/>
        <v>0.13714285714285712</v>
      </c>
      <c r="W321" s="32"/>
      <c r="AI321" s="3"/>
      <c r="AJ321" s="3"/>
    </row>
    <row r="322" spans="1:36" ht="12.75" customHeight="1">
      <c r="A322" s="31" t="s">
        <v>40</v>
      </c>
      <c r="G322" s="32">
        <v>56</v>
      </c>
      <c r="H322" s="33">
        <v>38</v>
      </c>
      <c r="I322" s="5"/>
      <c r="J322" s="5"/>
      <c r="L322" s="5"/>
      <c r="M322" s="20">
        <v>57</v>
      </c>
      <c r="N322" s="3">
        <f t="shared" si="66"/>
        <v>0.37748344370860926</v>
      </c>
      <c r="O322" s="5">
        <f t="shared" si="67"/>
        <v>0.6225165562913908</v>
      </c>
      <c r="W322" s="32"/>
      <c r="AI322" s="3"/>
      <c r="AJ322" s="3"/>
    </row>
    <row r="323" spans="1:36" ht="12.75" customHeight="1">
      <c r="A323" s="31" t="s">
        <v>41</v>
      </c>
      <c r="G323" s="32">
        <v>11</v>
      </c>
      <c r="H323" s="33">
        <v>3</v>
      </c>
      <c r="I323" s="5"/>
      <c r="J323" s="5"/>
      <c r="L323" s="5"/>
      <c r="M323" s="20">
        <v>13</v>
      </c>
      <c r="N323" s="3"/>
      <c r="O323" s="5"/>
      <c r="W323" s="32"/>
      <c r="AI323" s="3"/>
      <c r="AJ323" s="3"/>
    </row>
    <row r="324" spans="1:36" ht="12.75" customHeight="1">
      <c r="A324" s="31" t="s">
        <v>42</v>
      </c>
      <c r="G324" s="32">
        <v>2</v>
      </c>
      <c r="H324" s="33">
        <v>1</v>
      </c>
      <c r="I324" s="5"/>
      <c r="J324" s="5"/>
      <c r="L324" s="5"/>
      <c r="M324" s="20">
        <v>3</v>
      </c>
      <c r="N324" s="3"/>
      <c r="O324" s="5"/>
      <c r="W324" s="32"/>
      <c r="AI324" s="3"/>
      <c r="AJ324" s="3"/>
    </row>
    <row r="325" spans="1:36" ht="12.75" customHeight="1">
      <c r="A325" s="31" t="s">
        <v>43</v>
      </c>
      <c r="G325" s="32">
        <v>2</v>
      </c>
      <c r="H325" s="33"/>
      <c r="I325" s="5"/>
      <c r="J325" s="5"/>
      <c r="L325" s="5"/>
      <c r="M325" s="20">
        <v>2</v>
      </c>
      <c r="N325" s="3"/>
      <c r="O325" s="5"/>
      <c r="W325" s="32"/>
      <c r="AI325" s="3"/>
      <c r="AJ325" s="3"/>
    </row>
    <row r="326" spans="1:36" ht="12.75" customHeight="1">
      <c r="A326" s="31"/>
      <c r="H326" s="33"/>
      <c r="I326" s="5"/>
      <c r="J326" s="5"/>
      <c r="L326" s="5"/>
      <c r="M326" s="20"/>
      <c r="N326" s="3"/>
      <c r="O326" s="5"/>
      <c r="W326" s="32"/>
      <c r="AI326" s="3"/>
      <c r="AJ326" s="3"/>
    </row>
    <row r="327" spans="1:36" ht="12.75" customHeight="1">
      <c r="H327" s="32">
        <f>SUM(H319:H324)</f>
        <v>141</v>
      </c>
      <c r="I327" s="5">
        <f>SUM(H319:H321)/B316</f>
        <v>0.2234762979683973</v>
      </c>
      <c r="J327" s="5">
        <f>H327/B316</f>
        <v>0.31828442437923249</v>
      </c>
      <c r="K327" s="5">
        <f>J327-I327</f>
        <v>9.4808126410835192E-2</v>
      </c>
      <c r="L327" s="5"/>
      <c r="M327" s="6"/>
      <c r="N327" s="6"/>
      <c r="O327" s="5"/>
      <c r="W327" s="32"/>
      <c r="AI327" s="3"/>
      <c r="AJ327" s="3"/>
    </row>
    <row r="328" spans="1:36" ht="12.75" customHeight="1">
      <c r="A328" s="44" t="s">
        <v>60</v>
      </c>
      <c r="I328" s="5"/>
      <c r="J328" s="5"/>
      <c r="L328" s="5"/>
      <c r="M328" s="6"/>
      <c r="N328" s="6"/>
      <c r="O328" s="5"/>
      <c r="W328" s="32"/>
      <c r="AI328" s="3"/>
      <c r="AJ328" s="3"/>
    </row>
    <row r="329" spans="1:36" ht="25.5" customHeight="1">
      <c r="B329" s="185" t="s">
        <v>1</v>
      </c>
      <c r="C329" s="186"/>
      <c r="D329" s="186"/>
      <c r="E329" s="186"/>
      <c r="F329" s="186"/>
      <c r="G329" s="186"/>
      <c r="I329" s="7" t="s">
        <v>2</v>
      </c>
      <c r="J329" s="7" t="s">
        <v>3</v>
      </c>
      <c r="K329" s="8" t="s">
        <v>4</v>
      </c>
      <c r="L329" s="7" t="s">
        <v>5</v>
      </c>
      <c r="M329" s="9" t="s">
        <v>6</v>
      </c>
      <c r="N329" s="9" t="s">
        <v>7</v>
      </c>
      <c r="O329" s="10" t="s">
        <v>8</v>
      </c>
      <c r="W329" s="32"/>
      <c r="AI329" s="3"/>
      <c r="AJ329" s="3"/>
    </row>
    <row r="330" spans="1:36" ht="12.75" customHeight="1">
      <c r="A330" s="12" t="s">
        <v>9</v>
      </c>
      <c r="B330" s="13">
        <v>1</v>
      </c>
      <c r="C330" s="13">
        <v>2</v>
      </c>
      <c r="D330" s="13">
        <v>3</v>
      </c>
      <c r="E330" s="13">
        <v>4</v>
      </c>
      <c r="F330" s="13">
        <v>5</v>
      </c>
      <c r="G330" s="13">
        <v>6</v>
      </c>
      <c r="H330" s="14" t="s">
        <v>10</v>
      </c>
      <c r="I330" s="41"/>
      <c r="J330" s="15"/>
      <c r="K330" s="16"/>
      <c r="L330" s="17"/>
      <c r="M330" s="6"/>
      <c r="N330" s="6"/>
      <c r="O330" s="5"/>
      <c r="W330" s="32"/>
      <c r="AI330" s="3"/>
      <c r="AJ330" s="3"/>
    </row>
    <row r="331" spans="1:36" ht="12.75" customHeight="1">
      <c r="A331" s="31" t="s">
        <v>34</v>
      </c>
      <c r="B331" s="13">
        <v>2867</v>
      </c>
      <c r="C331" s="13"/>
      <c r="D331" s="13"/>
      <c r="E331" s="13"/>
      <c r="F331" s="13"/>
      <c r="G331" s="13"/>
      <c r="H331" s="19"/>
      <c r="I331" s="41"/>
      <c r="J331" s="15"/>
      <c r="K331" s="16"/>
      <c r="L331" s="17"/>
      <c r="M331" s="20">
        <f>B331</f>
        <v>2867</v>
      </c>
      <c r="N331" s="6"/>
      <c r="O331" s="5"/>
      <c r="W331" s="32"/>
      <c r="AI331" s="3"/>
      <c r="AJ331" s="3"/>
    </row>
    <row r="332" spans="1:36" ht="12.75" customHeight="1">
      <c r="A332" s="31" t="s">
        <v>36</v>
      </c>
      <c r="B332" s="13"/>
      <c r="C332" s="13">
        <v>2624</v>
      </c>
      <c r="D332" s="13"/>
      <c r="E332" s="13"/>
      <c r="F332" s="13"/>
      <c r="G332" s="13"/>
      <c r="H332" s="33"/>
      <c r="I332" s="41"/>
      <c r="J332" s="41"/>
      <c r="K332" s="41"/>
      <c r="L332" s="17">
        <f>C332/B331</f>
        <v>0.91524241367282877</v>
      </c>
      <c r="M332" s="20">
        <v>2634</v>
      </c>
      <c r="N332" s="3">
        <f t="shared" ref="N332:N336" si="68">M332/M331</f>
        <v>0.91873038018835018</v>
      </c>
      <c r="O332" s="5">
        <f t="shared" ref="O332:O336" si="69">100%-N332</f>
        <v>8.1269619811649818E-2</v>
      </c>
      <c r="W332" s="32"/>
      <c r="AI332" s="3"/>
      <c r="AJ332" s="3"/>
    </row>
    <row r="333" spans="1:36" ht="12.75" customHeight="1">
      <c r="A333" s="31" t="s">
        <v>37</v>
      </c>
      <c r="D333" s="32">
        <v>2342</v>
      </c>
      <c r="H333" s="33"/>
      <c r="I333" s="5"/>
      <c r="J333" s="5"/>
      <c r="L333" s="5">
        <f>D333/C332</f>
        <v>0.89253048780487809</v>
      </c>
      <c r="M333" s="20">
        <v>2465</v>
      </c>
      <c r="N333" s="3">
        <f t="shared" si="68"/>
        <v>0.93583902809415342</v>
      </c>
      <c r="O333" s="5">
        <f t="shared" si="69"/>
        <v>6.4160971905846576E-2</v>
      </c>
      <c r="W333" s="32"/>
      <c r="AI333" s="3"/>
      <c r="AJ333" s="3"/>
    </row>
    <row r="334" spans="1:36" ht="12.75" customHeight="1">
      <c r="A334" s="31" t="s">
        <v>38</v>
      </c>
      <c r="E334" s="32">
        <v>2204</v>
      </c>
      <c r="F334" s="66"/>
      <c r="H334" s="33">
        <v>16</v>
      </c>
      <c r="I334" s="5"/>
      <c r="J334" s="5"/>
      <c r="L334" s="5">
        <f>E334/D333</f>
        <v>0.94107600341588382</v>
      </c>
      <c r="M334" s="20">
        <v>2318</v>
      </c>
      <c r="N334" s="3">
        <f t="shared" si="68"/>
        <v>0.94036511156186608</v>
      </c>
      <c r="O334" s="5">
        <f t="shared" si="69"/>
        <v>5.9634888438133915E-2</v>
      </c>
      <c r="W334" s="32"/>
      <c r="AI334" s="3"/>
      <c r="AJ334" s="3"/>
    </row>
    <row r="335" spans="1:36" ht="12.75" customHeight="1">
      <c r="A335" s="31" t="s">
        <v>39</v>
      </c>
      <c r="F335" s="32">
        <v>2200</v>
      </c>
      <c r="H335" s="33">
        <v>18</v>
      </c>
      <c r="I335" s="5"/>
      <c r="J335" s="5"/>
      <c r="L335" s="5">
        <f>F335/E334</f>
        <v>0.99818511796733211</v>
      </c>
      <c r="M335" s="20">
        <v>2219</v>
      </c>
      <c r="N335" s="3">
        <f t="shared" si="68"/>
        <v>0.95729076790336498</v>
      </c>
      <c r="O335" s="5">
        <f t="shared" si="69"/>
        <v>4.2709232096635019E-2</v>
      </c>
      <c r="W335" s="32"/>
      <c r="AI335" s="3"/>
      <c r="AJ335" s="3"/>
    </row>
    <row r="336" spans="1:36" ht="12.75" customHeight="1">
      <c r="A336" s="31" t="s">
        <v>40</v>
      </c>
      <c r="G336" s="32">
        <v>2151</v>
      </c>
      <c r="H336" s="33">
        <v>1888</v>
      </c>
      <c r="I336" s="5"/>
      <c r="J336" s="5"/>
      <c r="L336" s="5">
        <f>G336/B331</f>
        <v>0.75026159748866406</v>
      </c>
      <c r="M336" s="20">
        <v>2157</v>
      </c>
      <c r="N336" s="3">
        <f t="shared" si="68"/>
        <v>0.97205948625506988</v>
      </c>
      <c r="O336" s="5">
        <f t="shared" si="69"/>
        <v>2.7940513744930118E-2</v>
      </c>
      <c r="W336" s="32"/>
      <c r="AI336" s="3"/>
      <c r="AJ336" s="3"/>
    </row>
    <row r="337" spans="1:36" ht="12.75" customHeight="1">
      <c r="A337" s="31" t="s">
        <v>41</v>
      </c>
      <c r="G337" s="32">
        <v>202</v>
      </c>
      <c r="H337" s="33">
        <v>128</v>
      </c>
      <c r="I337" s="5"/>
      <c r="J337" s="5"/>
      <c r="L337" s="5"/>
      <c r="M337" s="20">
        <v>212</v>
      </c>
      <c r="N337" s="3"/>
      <c r="O337" s="5"/>
      <c r="W337" s="32"/>
      <c r="AI337" s="3"/>
      <c r="AJ337" s="3"/>
    </row>
    <row r="338" spans="1:36" ht="12.75" customHeight="1">
      <c r="A338" s="31" t="s">
        <v>42</v>
      </c>
      <c r="G338" s="32">
        <v>22</v>
      </c>
      <c r="H338" s="33">
        <v>16</v>
      </c>
      <c r="I338" s="5"/>
      <c r="J338" s="5"/>
      <c r="L338" s="5"/>
      <c r="M338" s="20">
        <v>25</v>
      </c>
      <c r="N338" s="3"/>
      <c r="O338" s="5"/>
      <c r="W338" s="32"/>
      <c r="AI338" s="3"/>
      <c r="AJ338" s="3"/>
    </row>
    <row r="339" spans="1:36" ht="12.75" customHeight="1">
      <c r="A339" s="31" t="s">
        <v>43</v>
      </c>
      <c r="G339" s="32">
        <v>5</v>
      </c>
      <c r="H339" s="33">
        <v>4</v>
      </c>
      <c r="I339" s="5"/>
      <c r="J339" s="5"/>
      <c r="L339" s="5"/>
      <c r="M339" s="20">
        <v>6</v>
      </c>
      <c r="N339" s="3"/>
      <c r="O339" s="5"/>
      <c r="W339" s="32"/>
      <c r="AI339" s="3"/>
      <c r="AJ339" s="3"/>
    </row>
    <row r="340" spans="1:36" ht="12.75" customHeight="1">
      <c r="A340" s="31"/>
      <c r="H340" s="33"/>
      <c r="I340" s="5"/>
      <c r="J340" s="5"/>
      <c r="L340" s="5"/>
      <c r="M340" s="20"/>
      <c r="N340" s="3"/>
      <c r="O340" s="5"/>
      <c r="W340" s="32"/>
      <c r="AI340" s="3"/>
      <c r="AJ340" s="3"/>
    </row>
    <row r="341" spans="1:36" ht="12.75" customHeight="1">
      <c r="H341" s="32">
        <f>SUM(H334:H339)</f>
        <v>2070</v>
      </c>
      <c r="I341" s="5">
        <f>SUM(H334:H336)/B331</f>
        <v>0.67038716428322287</v>
      </c>
      <c r="J341" s="5">
        <f>H341/B331</f>
        <v>0.72200906871294035</v>
      </c>
      <c r="K341" s="5">
        <f>J341-I341</f>
        <v>5.162190442971748E-2</v>
      </c>
      <c r="L341" s="5"/>
      <c r="M341" s="6"/>
      <c r="N341" s="6"/>
      <c r="O341" s="5"/>
      <c r="W341" s="32"/>
      <c r="AI341" s="3"/>
      <c r="AJ341" s="3"/>
    </row>
    <row r="342" spans="1:36" ht="12.75" customHeight="1">
      <c r="A342" s="44" t="s">
        <v>61</v>
      </c>
      <c r="I342" s="5"/>
      <c r="J342" s="5"/>
      <c r="L342" s="5"/>
      <c r="M342" s="6"/>
      <c r="N342" s="6"/>
      <c r="O342" s="5"/>
      <c r="W342" s="32"/>
      <c r="AI342" s="3"/>
      <c r="AJ342" s="3"/>
    </row>
    <row r="343" spans="1:36" ht="25.5" customHeight="1">
      <c r="B343" s="185" t="s">
        <v>1</v>
      </c>
      <c r="C343" s="186"/>
      <c r="D343" s="186"/>
      <c r="E343" s="186"/>
      <c r="F343" s="186"/>
      <c r="G343" s="186"/>
      <c r="I343" s="7" t="s">
        <v>2</v>
      </c>
      <c r="J343" s="7" t="s">
        <v>3</v>
      </c>
      <c r="K343" s="8" t="s">
        <v>4</v>
      </c>
      <c r="L343" s="7" t="s">
        <v>5</v>
      </c>
      <c r="M343" s="9" t="s">
        <v>6</v>
      </c>
      <c r="N343" s="9" t="s">
        <v>7</v>
      </c>
      <c r="O343" s="10" t="s">
        <v>8</v>
      </c>
      <c r="W343" s="32"/>
      <c r="AI343" s="3"/>
      <c r="AJ343" s="3"/>
    </row>
    <row r="344" spans="1:36" ht="12.75" customHeight="1">
      <c r="A344" s="12" t="s">
        <v>9</v>
      </c>
      <c r="B344" s="13">
        <v>1</v>
      </c>
      <c r="C344" s="13">
        <v>2</v>
      </c>
      <c r="D344" s="13">
        <v>3</v>
      </c>
      <c r="E344" s="13">
        <v>4</v>
      </c>
      <c r="F344" s="13">
        <v>5</v>
      </c>
      <c r="G344" s="13">
        <v>6</v>
      </c>
      <c r="H344" s="14" t="s">
        <v>10</v>
      </c>
      <c r="I344" s="41"/>
      <c r="J344" s="15"/>
      <c r="K344" s="16"/>
      <c r="L344" s="17"/>
      <c r="M344" s="6"/>
      <c r="N344" s="6"/>
      <c r="O344" s="5"/>
      <c r="W344" s="32"/>
      <c r="AI344" s="3"/>
      <c r="AJ344" s="3"/>
    </row>
    <row r="345" spans="1:36" ht="12.75" customHeight="1">
      <c r="A345" s="31" t="s">
        <v>36</v>
      </c>
      <c r="B345" s="13">
        <v>308</v>
      </c>
      <c r="C345" s="13"/>
      <c r="D345" s="13"/>
      <c r="E345" s="13"/>
      <c r="F345" s="13"/>
      <c r="G345" s="13"/>
      <c r="H345" s="19"/>
      <c r="I345" s="41"/>
      <c r="J345" s="15"/>
      <c r="K345" s="16"/>
      <c r="L345" s="17"/>
      <c r="M345" s="20">
        <f>B345</f>
        <v>308</v>
      </c>
      <c r="N345" s="6"/>
      <c r="O345" s="5"/>
      <c r="W345" s="32"/>
      <c r="AI345" s="3"/>
      <c r="AJ345" s="3"/>
    </row>
    <row r="346" spans="1:36" ht="12.75" customHeight="1">
      <c r="A346" s="31" t="s">
        <v>37</v>
      </c>
      <c r="B346" s="13"/>
      <c r="C346" s="13">
        <v>232</v>
      </c>
      <c r="D346" s="13"/>
      <c r="E346" s="13"/>
      <c r="F346" s="13"/>
      <c r="G346" s="13"/>
      <c r="H346" s="33"/>
      <c r="I346" s="41"/>
      <c r="J346" s="41"/>
      <c r="K346" s="41"/>
      <c r="L346" s="17">
        <f>C346/B345</f>
        <v>0.75324675324675328</v>
      </c>
      <c r="M346" s="20">
        <v>242</v>
      </c>
      <c r="N346" s="3">
        <f t="shared" ref="N346:N350" si="70">M346/M345</f>
        <v>0.7857142857142857</v>
      </c>
      <c r="O346" s="5">
        <f t="shared" ref="O346:O350" si="71">100%-N346</f>
        <v>0.2142857142857143</v>
      </c>
      <c r="W346" s="32"/>
      <c r="AI346" s="3"/>
      <c r="AJ346" s="3"/>
    </row>
    <row r="347" spans="1:36" ht="12.75" customHeight="1">
      <c r="A347" s="31" t="s">
        <v>38</v>
      </c>
      <c r="D347" s="32">
        <v>169</v>
      </c>
      <c r="H347" s="33"/>
      <c r="I347" s="5"/>
      <c r="J347" s="5"/>
      <c r="L347" s="5">
        <f>D347/C346</f>
        <v>0.72844827586206895</v>
      </c>
      <c r="M347" s="20">
        <v>212</v>
      </c>
      <c r="N347" s="3">
        <f t="shared" si="70"/>
        <v>0.87603305785123964</v>
      </c>
      <c r="O347" s="5">
        <f t="shared" si="71"/>
        <v>0.12396694214876036</v>
      </c>
      <c r="W347" s="32"/>
      <c r="AI347" s="3"/>
      <c r="AJ347" s="3"/>
    </row>
    <row r="348" spans="1:36" ht="12.75" customHeight="1">
      <c r="A348" s="31" t="s">
        <v>39</v>
      </c>
      <c r="E348" s="32">
        <v>138</v>
      </c>
      <c r="H348" s="33"/>
      <c r="I348" s="5"/>
      <c r="J348" s="5"/>
      <c r="L348" s="5">
        <f>E348/D347</f>
        <v>0.81656804733727806</v>
      </c>
      <c r="M348" s="20">
        <v>179</v>
      </c>
      <c r="N348" s="3">
        <f t="shared" si="70"/>
        <v>0.84433962264150941</v>
      </c>
      <c r="O348" s="5">
        <f t="shared" si="71"/>
        <v>0.15566037735849059</v>
      </c>
      <c r="W348" s="32"/>
      <c r="AI348" s="3"/>
      <c r="AJ348" s="3"/>
    </row>
    <row r="349" spans="1:36" ht="12.75" customHeight="1">
      <c r="A349" s="31" t="s">
        <v>40</v>
      </c>
      <c r="F349" s="32">
        <v>129</v>
      </c>
      <c r="H349" s="33">
        <v>1</v>
      </c>
      <c r="I349" s="5"/>
      <c r="J349" s="5"/>
      <c r="L349" s="5">
        <f>F349/E348</f>
        <v>0.93478260869565222</v>
      </c>
      <c r="M349" s="20">
        <v>169</v>
      </c>
      <c r="N349" s="3">
        <f t="shared" si="70"/>
        <v>0.94413407821229045</v>
      </c>
      <c r="O349" s="5">
        <f t="shared" si="71"/>
        <v>5.5865921787709549E-2</v>
      </c>
      <c r="W349" s="32"/>
      <c r="AI349" s="3"/>
      <c r="AJ349" s="3"/>
    </row>
    <row r="350" spans="1:36" ht="12.75" customHeight="1">
      <c r="A350" s="31" t="s">
        <v>41</v>
      </c>
      <c r="G350" s="32">
        <v>112</v>
      </c>
      <c r="H350" s="33">
        <v>82</v>
      </c>
      <c r="I350" s="5"/>
      <c r="J350" s="5"/>
      <c r="L350" s="5">
        <f>G350/F349</f>
        <v>0.86821705426356588</v>
      </c>
      <c r="M350" s="20">
        <v>148</v>
      </c>
      <c r="N350" s="3">
        <f t="shared" si="70"/>
        <v>0.87573964497041423</v>
      </c>
      <c r="O350" s="5">
        <f t="shared" si="71"/>
        <v>0.12426035502958577</v>
      </c>
      <c r="W350" s="32"/>
      <c r="AI350" s="3"/>
      <c r="AJ350" s="3"/>
    </row>
    <row r="351" spans="1:36" ht="12.75" customHeight="1">
      <c r="A351" s="31" t="s">
        <v>42</v>
      </c>
      <c r="G351" s="32">
        <v>32</v>
      </c>
      <c r="H351" s="33">
        <v>23</v>
      </c>
      <c r="I351" s="5"/>
      <c r="J351" s="5"/>
      <c r="L351" s="5"/>
      <c r="M351" s="20">
        <v>48</v>
      </c>
      <c r="N351" s="3"/>
      <c r="O351" s="5"/>
      <c r="W351" s="32"/>
      <c r="AI351" s="3"/>
      <c r="AJ351" s="3"/>
    </row>
    <row r="352" spans="1:36" ht="12.75" customHeight="1">
      <c r="A352" s="31" t="s">
        <v>43</v>
      </c>
      <c r="G352" s="32">
        <v>8</v>
      </c>
      <c r="H352" s="33">
        <v>2</v>
      </c>
      <c r="I352" s="5"/>
      <c r="J352" s="5"/>
      <c r="L352" s="5"/>
      <c r="M352" s="20">
        <v>12</v>
      </c>
      <c r="N352" s="3"/>
      <c r="O352" s="5"/>
      <c r="W352" s="32"/>
      <c r="AI352" s="3"/>
      <c r="AJ352" s="3"/>
    </row>
    <row r="353" spans="1:36" ht="12.75" customHeight="1">
      <c r="A353" s="31" t="s">
        <v>44</v>
      </c>
      <c r="H353" s="33"/>
      <c r="I353" s="5"/>
      <c r="J353" s="5"/>
      <c r="L353" s="5"/>
      <c r="M353" s="20"/>
      <c r="N353" s="3"/>
      <c r="O353" s="5"/>
      <c r="W353" s="32"/>
      <c r="AI353" s="3"/>
      <c r="AJ353" s="3"/>
    </row>
    <row r="354" spans="1:36" ht="12.75" customHeight="1">
      <c r="A354" s="31"/>
      <c r="H354" s="33"/>
      <c r="I354" s="5"/>
      <c r="J354" s="5"/>
      <c r="L354" s="5"/>
      <c r="M354" s="20"/>
      <c r="N354" s="3"/>
      <c r="O354" s="5"/>
      <c r="W354" s="32"/>
      <c r="AI354" s="3"/>
      <c r="AJ354" s="3"/>
    </row>
    <row r="355" spans="1:36" ht="12.75" customHeight="1">
      <c r="H355" s="32">
        <f>SUM(H349:H352)</f>
        <v>108</v>
      </c>
      <c r="I355" s="5">
        <f>SUM(H349:H350)/B345</f>
        <v>0.26948051948051949</v>
      </c>
      <c r="J355" s="5">
        <f>H355/B345</f>
        <v>0.35064935064935066</v>
      </c>
      <c r="K355" s="5">
        <f>J355-I355</f>
        <v>8.1168831168831168E-2</v>
      </c>
      <c r="L355" s="5"/>
      <c r="M355" s="6"/>
      <c r="N355" s="6"/>
      <c r="O355" s="5"/>
      <c r="W355" s="32"/>
      <c r="AI355" s="3"/>
      <c r="AJ355" s="3"/>
    </row>
    <row r="356" spans="1:36" ht="12.75" customHeight="1">
      <c r="A356" s="44" t="s">
        <v>62</v>
      </c>
      <c r="I356" s="5"/>
      <c r="J356" s="5"/>
      <c r="L356" s="5"/>
      <c r="M356" s="6"/>
      <c r="N356" s="6"/>
      <c r="O356" s="5"/>
      <c r="W356" s="32"/>
      <c r="AI356" s="3"/>
      <c r="AJ356" s="3"/>
    </row>
    <row r="357" spans="1:36" ht="25.5" customHeight="1">
      <c r="B357" s="185" t="s">
        <v>1</v>
      </c>
      <c r="C357" s="186"/>
      <c r="D357" s="186"/>
      <c r="E357" s="186"/>
      <c r="F357" s="186"/>
      <c r="G357" s="186"/>
      <c r="I357" s="7" t="s">
        <v>2</v>
      </c>
      <c r="J357" s="7" t="s">
        <v>3</v>
      </c>
      <c r="K357" s="8" t="s">
        <v>4</v>
      </c>
      <c r="L357" s="7" t="s">
        <v>5</v>
      </c>
      <c r="M357" s="9" t="s">
        <v>6</v>
      </c>
      <c r="N357" s="9" t="s">
        <v>7</v>
      </c>
      <c r="O357" s="10" t="s">
        <v>8</v>
      </c>
      <c r="W357" s="32"/>
      <c r="AI357" s="3"/>
      <c r="AJ357" s="3"/>
    </row>
    <row r="358" spans="1:36" ht="12.75" customHeight="1">
      <c r="A358" s="12" t="s">
        <v>9</v>
      </c>
      <c r="B358" s="13">
        <v>1</v>
      </c>
      <c r="C358" s="13">
        <v>2</v>
      </c>
      <c r="D358" s="13">
        <v>3</v>
      </c>
      <c r="E358" s="13">
        <v>4</v>
      </c>
      <c r="F358" s="13">
        <v>5</v>
      </c>
      <c r="G358" s="13">
        <v>6</v>
      </c>
      <c r="H358" s="14" t="s">
        <v>10</v>
      </c>
      <c r="I358" s="41"/>
      <c r="J358" s="15"/>
      <c r="K358" s="16"/>
      <c r="L358" s="17"/>
      <c r="M358" s="6"/>
      <c r="N358" s="6"/>
      <c r="O358" s="5"/>
      <c r="W358" s="32"/>
      <c r="AI358" s="3"/>
      <c r="AJ358" s="3"/>
    </row>
    <row r="359" spans="1:36" ht="12.75" customHeight="1">
      <c r="A359" s="31" t="s">
        <v>37</v>
      </c>
      <c r="B359" s="13">
        <v>2262</v>
      </c>
      <c r="C359" s="13"/>
      <c r="D359" s="13"/>
      <c r="E359" s="13"/>
      <c r="F359" s="13"/>
      <c r="G359" s="13"/>
      <c r="H359" s="33"/>
      <c r="I359" s="41"/>
      <c r="J359" s="15"/>
      <c r="K359" s="16"/>
      <c r="L359" s="17"/>
      <c r="M359" s="20">
        <f>B359</f>
        <v>2262</v>
      </c>
      <c r="N359" s="6"/>
      <c r="O359" s="5"/>
      <c r="W359" s="32"/>
      <c r="AI359" s="3"/>
      <c r="AJ359" s="3"/>
    </row>
    <row r="360" spans="1:36" ht="12.75" customHeight="1">
      <c r="A360" s="31" t="s">
        <v>38</v>
      </c>
      <c r="B360" s="13"/>
      <c r="C360" s="13">
        <v>2134</v>
      </c>
      <c r="D360" s="13"/>
      <c r="E360" s="13"/>
      <c r="F360" s="13"/>
      <c r="G360" s="13"/>
      <c r="H360" s="33"/>
      <c r="I360" s="41"/>
      <c r="J360" s="41"/>
      <c r="K360" s="41"/>
      <c r="L360" s="17">
        <f>C360/B359</f>
        <v>0.94341290893015028</v>
      </c>
      <c r="M360" s="20">
        <v>2160</v>
      </c>
      <c r="N360" s="3">
        <f t="shared" ref="N360:N364" si="72">M360/M359</f>
        <v>0.95490716180371349</v>
      </c>
      <c r="O360" s="5">
        <f t="shared" ref="O360:O364" si="73">100%-N360</f>
        <v>4.5092838196286511E-2</v>
      </c>
      <c r="W360" s="32"/>
      <c r="AI360" s="3"/>
      <c r="AJ360" s="3"/>
    </row>
    <row r="361" spans="1:36" ht="12.75" customHeight="1">
      <c r="A361" s="31" t="s">
        <v>39</v>
      </c>
      <c r="D361" s="32">
        <v>1980</v>
      </c>
      <c r="H361" s="33"/>
      <c r="I361" s="5"/>
      <c r="J361" s="5"/>
      <c r="L361" s="5">
        <f>D361/C360</f>
        <v>0.92783505154639179</v>
      </c>
      <c r="M361" s="20">
        <v>2094</v>
      </c>
      <c r="N361" s="3">
        <f t="shared" si="72"/>
        <v>0.96944444444444444</v>
      </c>
      <c r="O361" s="5">
        <f t="shared" si="73"/>
        <v>3.0555555555555558E-2</v>
      </c>
      <c r="W361" s="32"/>
      <c r="AI361" s="3"/>
      <c r="AJ361" s="3"/>
    </row>
    <row r="362" spans="1:36" ht="12.75" customHeight="1">
      <c r="A362" s="31" t="s">
        <v>40</v>
      </c>
      <c r="E362" s="32">
        <v>1887</v>
      </c>
      <c r="H362" s="33">
        <v>14</v>
      </c>
      <c r="I362" s="5"/>
      <c r="J362" s="5"/>
      <c r="L362" s="5">
        <f>E362/D361</f>
        <v>0.95303030303030301</v>
      </c>
      <c r="M362" s="20">
        <v>2034</v>
      </c>
      <c r="N362" s="3">
        <f t="shared" si="72"/>
        <v>0.97134670487106012</v>
      </c>
      <c r="O362" s="5">
        <f t="shared" si="73"/>
        <v>2.8653295128939882E-2</v>
      </c>
      <c r="W362" s="32"/>
      <c r="AI362" s="3"/>
      <c r="AJ362" s="3"/>
    </row>
    <row r="363" spans="1:36" ht="12.75" customHeight="1">
      <c r="A363" s="31" t="s">
        <v>41</v>
      </c>
      <c r="F363" s="32">
        <v>1733</v>
      </c>
      <c r="H363" s="33">
        <v>1</v>
      </c>
      <c r="I363" s="5"/>
      <c r="J363" s="5"/>
      <c r="L363" s="5">
        <f>F363/E362</f>
        <v>0.91838897721250667</v>
      </c>
      <c r="M363" s="20">
        <v>1926</v>
      </c>
      <c r="N363" s="3">
        <f t="shared" si="72"/>
        <v>0.94690265486725667</v>
      </c>
      <c r="O363" s="5">
        <f t="shared" si="73"/>
        <v>5.3097345132743334E-2</v>
      </c>
      <c r="W363" s="32"/>
      <c r="AI363" s="3"/>
      <c r="AJ363" s="3"/>
    </row>
    <row r="364" spans="1:36" ht="12.75" customHeight="1">
      <c r="A364" s="31" t="s">
        <v>42</v>
      </c>
      <c r="G364" s="32">
        <v>1624</v>
      </c>
      <c r="H364" s="33">
        <v>1015</v>
      </c>
      <c r="I364" s="5"/>
      <c r="J364" s="5"/>
      <c r="L364" s="5">
        <f>G364/F363</f>
        <v>0.9371032890940566</v>
      </c>
      <c r="M364" s="20">
        <v>1844</v>
      </c>
      <c r="N364" s="3">
        <f t="shared" si="72"/>
        <v>0.95742471443406019</v>
      </c>
      <c r="O364" s="5">
        <f t="shared" si="73"/>
        <v>4.2575285565939813E-2</v>
      </c>
      <c r="W364" s="32"/>
      <c r="AI364" s="3"/>
      <c r="AJ364" s="3"/>
    </row>
    <row r="365" spans="1:36" ht="12.75" customHeight="1">
      <c r="A365" s="31" t="s">
        <v>43</v>
      </c>
      <c r="G365" s="32">
        <v>254</v>
      </c>
      <c r="H365" s="33">
        <v>75</v>
      </c>
      <c r="I365" s="5"/>
      <c r="J365" s="5"/>
      <c r="L365" s="5"/>
      <c r="M365" s="20">
        <v>345</v>
      </c>
      <c r="N365" s="3"/>
      <c r="O365" s="5"/>
      <c r="W365" s="32"/>
      <c r="AI365" s="3"/>
      <c r="AJ365" s="3"/>
    </row>
    <row r="366" spans="1:36" ht="12.75" customHeight="1">
      <c r="A366" s="31" t="s">
        <v>44</v>
      </c>
      <c r="G366" s="32">
        <v>103</v>
      </c>
      <c r="H366" s="33">
        <v>43</v>
      </c>
      <c r="I366" s="5"/>
      <c r="J366" s="5"/>
      <c r="L366" s="5"/>
      <c r="M366" s="20">
        <v>119</v>
      </c>
      <c r="N366" s="3"/>
      <c r="O366" s="5"/>
      <c r="W366" s="32"/>
      <c r="AI366" s="3"/>
      <c r="AJ366" s="3"/>
    </row>
    <row r="367" spans="1:36" ht="12.75" customHeight="1">
      <c r="A367" s="31" t="s">
        <v>63</v>
      </c>
      <c r="G367" s="32">
        <v>30</v>
      </c>
      <c r="H367" s="33">
        <v>5</v>
      </c>
      <c r="I367" s="5"/>
      <c r="J367" s="5"/>
      <c r="L367" s="5"/>
      <c r="M367" s="20">
        <v>37</v>
      </c>
      <c r="N367" s="3"/>
      <c r="O367" s="5"/>
      <c r="W367" s="32"/>
      <c r="AI367" s="3"/>
      <c r="AJ367" s="3"/>
    </row>
    <row r="368" spans="1:36" ht="12.75" customHeight="1">
      <c r="A368" s="31" t="s">
        <v>64</v>
      </c>
      <c r="G368" s="32">
        <v>3</v>
      </c>
      <c r="H368" s="33">
        <v>1</v>
      </c>
      <c r="I368" s="5"/>
      <c r="J368" s="5"/>
      <c r="L368" s="5"/>
      <c r="M368" s="20">
        <v>5</v>
      </c>
      <c r="N368" s="3"/>
      <c r="O368" s="5"/>
      <c r="W368" s="32"/>
      <c r="AI368" s="3"/>
      <c r="AJ368" s="3"/>
    </row>
    <row r="369" spans="1:36" ht="12.75" customHeight="1">
      <c r="A369" s="31" t="s">
        <v>65</v>
      </c>
      <c r="G369" s="32">
        <v>2</v>
      </c>
      <c r="H369" s="33">
        <v>1</v>
      </c>
      <c r="I369" s="5"/>
      <c r="J369" s="5"/>
      <c r="L369" s="5"/>
      <c r="M369" s="20">
        <v>3</v>
      </c>
      <c r="N369" s="3"/>
      <c r="O369" s="5"/>
      <c r="W369" s="32"/>
      <c r="AI369" s="3"/>
      <c r="AJ369" s="3"/>
    </row>
    <row r="370" spans="1:36" ht="12.75" customHeight="1">
      <c r="A370" s="31" t="s">
        <v>66</v>
      </c>
      <c r="G370" s="32">
        <v>1</v>
      </c>
      <c r="H370" s="33">
        <v>1</v>
      </c>
      <c r="I370" s="5"/>
      <c r="J370" s="5"/>
      <c r="L370" s="5"/>
      <c r="M370" s="20">
        <v>1</v>
      </c>
      <c r="N370" s="3"/>
      <c r="O370" s="5"/>
      <c r="W370" s="32"/>
      <c r="AI370" s="3"/>
      <c r="AJ370" s="3"/>
    </row>
    <row r="371" spans="1:36" ht="12.75" customHeight="1">
      <c r="A371" s="31"/>
      <c r="H371" s="33"/>
      <c r="I371" s="5"/>
      <c r="J371" s="5"/>
      <c r="L371" s="5"/>
      <c r="M371" s="20"/>
      <c r="N371" s="3"/>
      <c r="O371" s="5"/>
      <c r="W371" s="32"/>
      <c r="AI371" s="3"/>
      <c r="AJ371" s="3"/>
    </row>
    <row r="372" spans="1:36" ht="12.75" customHeight="1">
      <c r="H372" s="32">
        <f>SUM(H362:H370)</f>
        <v>1156</v>
      </c>
      <c r="I372" s="5">
        <f>SUM(H362:H364)/B359</f>
        <v>0.45534924845269675</v>
      </c>
      <c r="J372" s="5">
        <f>H372/B359</f>
        <v>0.51105216622458005</v>
      </c>
      <c r="K372" s="5">
        <f>J372-I372</f>
        <v>5.5702917771883298E-2</v>
      </c>
      <c r="L372" s="5"/>
      <c r="M372" s="6"/>
      <c r="N372" s="6"/>
      <c r="O372" s="5"/>
      <c r="W372" s="32"/>
      <c r="AI372" s="3"/>
      <c r="AJ372" s="3"/>
    </row>
    <row r="373" spans="1:36" ht="12.75" customHeight="1">
      <c r="A373" s="44" t="s">
        <v>67</v>
      </c>
      <c r="I373" s="5"/>
      <c r="J373" s="5"/>
      <c r="L373" s="5"/>
      <c r="M373" s="6"/>
      <c r="N373" s="6"/>
      <c r="O373" s="5"/>
      <c r="W373" s="32"/>
      <c r="AI373" s="3"/>
      <c r="AJ373" s="3"/>
    </row>
    <row r="374" spans="1:36" ht="25.5" customHeight="1">
      <c r="B374" s="185" t="s">
        <v>1</v>
      </c>
      <c r="C374" s="186"/>
      <c r="D374" s="186"/>
      <c r="E374" s="186"/>
      <c r="F374" s="186"/>
      <c r="G374" s="186"/>
      <c r="I374" s="7" t="s">
        <v>2</v>
      </c>
      <c r="J374" s="7" t="s">
        <v>3</v>
      </c>
      <c r="K374" s="8" t="s">
        <v>4</v>
      </c>
      <c r="L374" s="7" t="s">
        <v>5</v>
      </c>
      <c r="M374" s="9" t="s">
        <v>6</v>
      </c>
      <c r="N374" s="9" t="s">
        <v>7</v>
      </c>
      <c r="O374" s="10" t="s">
        <v>8</v>
      </c>
      <c r="W374" s="32"/>
      <c r="AI374" s="3"/>
      <c r="AJ374" s="3"/>
    </row>
    <row r="375" spans="1:36" ht="12.75" customHeight="1">
      <c r="A375" s="12" t="s">
        <v>9</v>
      </c>
      <c r="B375" s="13">
        <v>1</v>
      </c>
      <c r="C375" s="13">
        <v>2</v>
      </c>
      <c r="D375" s="13">
        <v>3</v>
      </c>
      <c r="E375" s="13">
        <v>4</v>
      </c>
      <c r="F375" s="13">
        <v>5</v>
      </c>
      <c r="G375" s="13">
        <v>6</v>
      </c>
      <c r="H375" s="14" t="s">
        <v>10</v>
      </c>
      <c r="I375" s="41"/>
      <c r="J375" s="15"/>
      <c r="K375" s="16"/>
      <c r="L375" s="17"/>
      <c r="M375" s="6"/>
      <c r="N375" s="6"/>
      <c r="O375" s="5"/>
      <c r="W375" s="32"/>
      <c r="AI375" s="3"/>
      <c r="AJ375" s="3"/>
    </row>
    <row r="376" spans="1:36" ht="12.75" customHeight="1">
      <c r="A376" s="31" t="s">
        <v>38</v>
      </c>
      <c r="B376" s="13">
        <v>273</v>
      </c>
      <c r="C376" s="13"/>
      <c r="D376" s="13"/>
      <c r="E376" s="13"/>
      <c r="F376" s="13"/>
      <c r="G376" s="13"/>
      <c r="H376" s="33"/>
      <c r="I376" s="41"/>
      <c r="J376" s="15"/>
      <c r="K376" s="16"/>
      <c r="L376" s="17"/>
      <c r="M376" s="20">
        <f>B376</f>
        <v>273</v>
      </c>
      <c r="N376" s="6"/>
      <c r="O376" s="5"/>
      <c r="W376" s="32"/>
      <c r="AI376" s="3"/>
      <c r="AJ376" s="3"/>
    </row>
    <row r="377" spans="1:36" ht="12.75" customHeight="1">
      <c r="A377" s="31" t="s">
        <v>39</v>
      </c>
      <c r="B377" s="13"/>
      <c r="C377" s="13">
        <v>317</v>
      </c>
      <c r="D377" s="13"/>
      <c r="E377" s="13"/>
      <c r="F377" s="13"/>
      <c r="G377" s="13"/>
      <c r="H377" s="33"/>
      <c r="I377" s="41"/>
      <c r="J377" s="41"/>
      <c r="K377" s="41"/>
      <c r="L377" s="17">
        <f>C377/B376</f>
        <v>1.1611721611721613</v>
      </c>
      <c r="M377" s="20">
        <v>319</v>
      </c>
      <c r="N377" s="3">
        <f t="shared" ref="N377:N381" si="74">M377/M376</f>
        <v>1.1684981684981686</v>
      </c>
      <c r="O377" s="5">
        <f t="shared" ref="O377:O381" si="75">100%-N377</f>
        <v>-0.16849816849816857</v>
      </c>
      <c r="W377" s="32"/>
      <c r="AI377" s="3"/>
      <c r="AJ377" s="3"/>
    </row>
    <row r="378" spans="1:36" ht="12.75" customHeight="1">
      <c r="A378" s="31" t="s">
        <v>40</v>
      </c>
      <c r="D378" s="32">
        <v>247</v>
      </c>
      <c r="H378" s="33"/>
      <c r="I378" s="5"/>
      <c r="J378" s="5"/>
      <c r="L378" s="5">
        <f>D378/C377</f>
        <v>0.77917981072555209</v>
      </c>
      <c r="M378" s="20">
        <v>290</v>
      </c>
      <c r="N378" s="3">
        <f t="shared" si="74"/>
        <v>0.90909090909090906</v>
      </c>
      <c r="O378" s="5">
        <f t="shared" si="75"/>
        <v>9.0909090909090939E-2</v>
      </c>
      <c r="W378" s="32"/>
      <c r="AI378" s="3"/>
      <c r="AJ378" s="3"/>
    </row>
    <row r="379" spans="1:36" ht="12.75" customHeight="1">
      <c r="A379" s="31" t="s">
        <v>41</v>
      </c>
      <c r="E379" s="32">
        <v>202</v>
      </c>
      <c r="H379" s="33"/>
      <c r="I379" s="5"/>
      <c r="J379" s="5"/>
      <c r="L379" s="5">
        <f>E379/D378</f>
        <v>0.81781376518218618</v>
      </c>
      <c r="M379" s="20">
        <v>257</v>
      </c>
      <c r="N379" s="3">
        <f t="shared" si="74"/>
        <v>0.88620689655172413</v>
      </c>
      <c r="O379" s="5">
        <f t="shared" si="75"/>
        <v>0.11379310344827587</v>
      </c>
      <c r="W379" s="32"/>
      <c r="AI379" s="3"/>
      <c r="AJ379" s="3"/>
    </row>
    <row r="380" spans="1:36" ht="12.75" customHeight="1">
      <c r="A380" s="31" t="s">
        <v>42</v>
      </c>
      <c r="F380" s="32">
        <v>171</v>
      </c>
      <c r="H380" s="33"/>
      <c r="I380" s="5"/>
      <c r="J380" s="5"/>
      <c r="L380" s="5">
        <f>F380/E379</f>
        <v>0.84653465346534651</v>
      </c>
      <c r="M380" s="20">
        <v>229</v>
      </c>
      <c r="N380" s="3">
        <f t="shared" si="74"/>
        <v>0.8910505836575876</v>
      </c>
      <c r="O380" s="5">
        <f t="shared" si="75"/>
        <v>0.1089494163424124</v>
      </c>
      <c r="W380" s="32"/>
      <c r="AI380" s="3"/>
      <c r="AJ380" s="3"/>
    </row>
    <row r="381" spans="1:36" ht="12.75" customHeight="1">
      <c r="A381" s="31" t="s">
        <v>43</v>
      </c>
      <c r="G381" s="32">
        <v>150</v>
      </c>
      <c r="H381" s="33">
        <v>85</v>
      </c>
      <c r="I381" s="5"/>
      <c r="J381" s="5"/>
      <c r="L381" s="5">
        <f>G381/F380</f>
        <v>0.8771929824561403</v>
      </c>
      <c r="M381" s="20">
        <v>205</v>
      </c>
      <c r="N381" s="3">
        <f t="shared" si="74"/>
        <v>0.89519650655021832</v>
      </c>
      <c r="O381" s="5">
        <f t="shared" si="75"/>
        <v>0.10480349344978168</v>
      </c>
      <c r="W381" s="32"/>
      <c r="AI381" s="3"/>
      <c r="AJ381" s="3"/>
    </row>
    <row r="382" spans="1:36" ht="12.75" customHeight="1">
      <c r="A382" s="31" t="s">
        <v>44</v>
      </c>
      <c r="G382" s="32">
        <v>57</v>
      </c>
      <c r="H382" s="33">
        <v>24</v>
      </c>
      <c r="I382" s="5"/>
      <c r="J382" s="5"/>
      <c r="L382" s="5"/>
      <c r="M382" s="20">
        <v>70</v>
      </c>
      <c r="N382" s="3"/>
      <c r="O382" s="5"/>
      <c r="W382" s="32"/>
      <c r="AI382" s="3"/>
      <c r="AJ382" s="3"/>
    </row>
    <row r="383" spans="1:36" ht="12.75" customHeight="1">
      <c r="A383" s="31" t="s">
        <v>63</v>
      </c>
      <c r="G383" s="32">
        <v>17</v>
      </c>
      <c r="H383" s="33">
        <v>6</v>
      </c>
      <c r="I383" s="5"/>
      <c r="J383" s="5"/>
      <c r="L383" s="5"/>
      <c r="M383" s="20">
        <v>23</v>
      </c>
      <c r="N383" s="3"/>
      <c r="O383" s="5"/>
      <c r="W383" s="32"/>
      <c r="AI383" s="3"/>
      <c r="AJ383" s="3"/>
    </row>
    <row r="384" spans="1:36" ht="12.75" customHeight="1">
      <c r="A384" s="31" t="s">
        <v>64</v>
      </c>
      <c r="G384" s="32">
        <v>7</v>
      </c>
      <c r="H384" s="33">
        <v>3</v>
      </c>
      <c r="I384" s="5"/>
      <c r="J384" s="5"/>
      <c r="L384" s="5"/>
      <c r="M384" s="20">
        <v>9</v>
      </c>
      <c r="N384" s="3"/>
      <c r="O384" s="5"/>
      <c r="W384" s="32"/>
      <c r="AI384" s="3"/>
      <c r="AJ384" s="3"/>
    </row>
    <row r="385" spans="1:36" ht="12.75" customHeight="1">
      <c r="A385" s="31" t="s">
        <v>65</v>
      </c>
      <c r="G385" s="32">
        <v>1</v>
      </c>
      <c r="H385" s="33"/>
      <c r="I385" s="5"/>
      <c r="J385" s="5"/>
      <c r="L385" s="5"/>
      <c r="M385" s="20">
        <v>1</v>
      </c>
      <c r="N385" s="3"/>
      <c r="O385" s="5"/>
      <c r="W385" s="32"/>
      <c r="AI385" s="3"/>
      <c r="AJ385" s="3"/>
    </row>
    <row r="386" spans="1:36" ht="12.75" customHeight="1">
      <c r="A386" s="31" t="s">
        <v>66</v>
      </c>
      <c r="H386" s="33"/>
      <c r="I386" s="5"/>
      <c r="J386" s="5"/>
      <c r="L386" s="5"/>
      <c r="M386" s="20"/>
      <c r="N386" s="3"/>
      <c r="O386" s="5"/>
      <c r="W386" s="32"/>
      <c r="AI386" s="3"/>
      <c r="AJ386" s="3"/>
    </row>
    <row r="387" spans="1:36" ht="12.75" customHeight="1">
      <c r="H387" s="32">
        <f>SUM(H381:H384)</f>
        <v>118</v>
      </c>
      <c r="I387" s="5">
        <f>H381/B376</f>
        <v>0.31135531135531136</v>
      </c>
      <c r="J387" s="5">
        <f>H381/B376</f>
        <v>0.31135531135531136</v>
      </c>
      <c r="K387" s="5">
        <f>J387-I387</f>
        <v>0</v>
      </c>
      <c r="L387" s="5"/>
      <c r="M387" s="6"/>
      <c r="N387" s="6"/>
      <c r="O387" s="5"/>
      <c r="AI387" s="3"/>
      <c r="AJ387" s="3"/>
    </row>
    <row r="388" spans="1:36" ht="12.75" customHeight="1">
      <c r="A388" s="44" t="s">
        <v>68</v>
      </c>
      <c r="I388" s="5"/>
      <c r="J388" s="5"/>
      <c r="L388" s="5"/>
      <c r="M388" s="6"/>
      <c r="N388" s="6"/>
      <c r="O388" s="5"/>
      <c r="AI388" s="3"/>
      <c r="AJ388" s="3"/>
    </row>
    <row r="389" spans="1:36" ht="25.5" customHeight="1">
      <c r="B389" s="185" t="s">
        <v>1</v>
      </c>
      <c r="C389" s="186"/>
      <c r="D389" s="186"/>
      <c r="E389" s="186"/>
      <c r="F389" s="186"/>
      <c r="G389" s="186"/>
      <c r="I389" s="7" t="s">
        <v>2</v>
      </c>
      <c r="J389" s="7" t="s">
        <v>3</v>
      </c>
      <c r="K389" s="8" t="s">
        <v>4</v>
      </c>
      <c r="L389" s="7" t="s">
        <v>5</v>
      </c>
      <c r="M389" s="9" t="s">
        <v>6</v>
      </c>
      <c r="N389" s="9" t="s">
        <v>7</v>
      </c>
      <c r="O389" s="5"/>
      <c r="AI389" s="3"/>
      <c r="AJ389" s="3"/>
    </row>
    <row r="390" spans="1:36" ht="12.75" customHeight="1">
      <c r="A390" s="12" t="s">
        <v>9</v>
      </c>
      <c r="B390" s="13">
        <v>1</v>
      </c>
      <c r="C390" s="13">
        <v>2</v>
      </c>
      <c r="D390" s="13">
        <v>3</v>
      </c>
      <c r="E390" s="13">
        <v>4</v>
      </c>
      <c r="F390" s="13">
        <v>5</v>
      </c>
      <c r="G390" s="13">
        <v>6</v>
      </c>
      <c r="H390" s="14" t="s">
        <v>10</v>
      </c>
      <c r="I390" s="41"/>
      <c r="J390" s="15"/>
      <c r="K390" s="16"/>
      <c r="L390" s="17"/>
      <c r="M390" s="6"/>
      <c r="N390" s="6"/>
      <c r="O390" s="5"/>
      <c r="AI390" s="3"/>
      <c r="AJ390" s="3"/>
    </row>
    <row r="391" spans="1:36" ht="12.75" customHeight="1">
      <c r="A391" s="31" t="s">
        <v>39</v>
      </c>
      <c r="B391" s="13">
        <v>1815</v>
      </c>
      <c r="C391" s="13"/>
      <c r="D391" s="13"/>
      <c r="E391" s="13"/>
      <c r="F391" s="13"/>
      <c r="G391" s="13"/>
      <c r="H391" s="19"/>
      <c r="I391" s="41"/>
      <c r="J391" s="15"/>
      <c r="K391" s="16"/>
      <c r="L391" s="17"/>
      <c r="M391" s="20">
        <f>B391</f>
        <v>1815</v>
      </c>
      <c r="N391" s="6"/>
      <c r="O391" s="5"/>
      <c r="AI391" s="3"/>
      <c r="AJ391" s="3"/>
    </row>
    <row r="392" spans="1:36" ht="12.75" customHeight="1">
      <c r="A392" s="31" t="s">
        <v>40</v>
      </c>
      <c r="B392" s="13"/>
      <c r="C392" s="13">
        <v>2391</v>
      </c>
      <c r="D392" s="13"/>
      <c r="E392" s="13"/>
      <c r="F392" s="13"/>
      <c r="G392" s="13"/>
      <c r="H392" s="33"/>
      <c r="I392" s="41"/>
      <c r="J392" s="41"/>
      <c r="K392" s="41"/>
      <c r="L392" s="17">
        <f>C392/B391</f>
        <v>1.3173553719008264</v>
      </c>
      <c r="M392" s="20">
        <v>2409</v>
      </c>
      <c r="N392" s="3">
        <f t="shared" ref="N392:N396" si="76">M392/M391</f>
        <v>1.3272727272727274</v>
      </c>
      <c r="O392" s="5">
        <f t="shared" ref="O392:O396" si="77">100%-N392</f>
        <v>-0.32727272727272738</v>
      </c>
      <c r="AI392" s="3"/>
      <c r="AJ392" s="3"/>
    </row>
    <row r="393" spans="1:36" ht="12.75" customHeight="1">
      <c r="A393" s="31" t="s">
        <v>41</v>
      </c>
      <c r="D393" s="32">
        <v>2044</v>
      </c>
      <c r="H393" s="33"/>
      <c r="I393" s="5"/>
      <c r="J393" s="5"/>
      <c r="L393" s="5">
        <f>D393/C392</f>
        <v>0.85487243831033044</v>
      </c>
      <c r="M393" s="20">
        <v>2250</v>
      </c>
      <c r="N393" s="3">
        <f t="shared" si="76"/>
        <v>0.93399750933997505</v>
      </c>
      <c r="O393" s="5">
        <f t="shared" si="77"/>
        <v>6.6002490660024948E-2</v>
      </c>
      <c r="AI393" s="3"/>
      <c r="AJ393" s="3"/>
    </row>
    <row r="394" spans="1:36" ht="12.75" customHeight="1">
      <c r="A394" s="31" t="s">
        <v>42</v>
      </c>
      <c r="E394" s="32">
        <v>1915</v>
      </c>
      <c r="H394" s="33"/>
      <c r="I394" s="5"/>
      <c r="J394" s="5"/>
      <c r="L394" s="5">
        <f>E394/D393</f>
        <v>0.9368884540117417</v>
      </c>
      <c r="M394" s="20">
        <v>2151</v>
      </c>
      <c r="N394" s="3">
        <f t="shared" si="76"/>
        <v>0.95599999999999996</v>
      </c>
      <c r="O394" s="5">
        <f t="shared" si="77"/>
        <v>4.4000000000000039E-2</v>
      </c>
      <c r="AI394" s="3"/>
      <c r="AJ394" s="3"/>
    </row>
    <row r="395" spans="1:36" ht="12.75" customHeight="1">
      <c r="A395" s="31" t="s">
        <v>43</v>
      </c>
      <c r="F395" s="32">
        <v>1890</v>
      </c>
      <c r="H395" s="33"/>
      <c r="I395" s="5"/>
      <c r="J395" s="5"/>
      <c r="L395" s="5">
        <f>F395/E394</f>
        <v>0.98694516971279378</v>
      </c>
      <c r="M395" s="20">
        <v>2065</v>
      </c>
      <c r="N395" s="3">
        <f t="shared" si="76"/>
        <v>0.96001859600185957</v>
      </c>
      <c r="O395" s="5">
        <f t="shared" si="77"/>
        <v>3.998140399814043E-2</v>
      </c>
      <c r="AI395" s="3"/>
      <c r="AJ395" s="3"/>
    </row>
    <row r="396" spans="1:36" ht="12.75" customHeight="1">
      <c r="A396" s="31" t="s">
        <v>44</v>
      </c>
      <c r="G396" s="32">
        <v>1867</v>
      </c>
      <c r="H396" s="33">
        <v>1096</v>
      </c>
      <c r="I396" s="5"/>
      <c r="J396" s="5"/>
      <c r="L396" s="5">
        <f>G396/F395</f>
        <v>0.98783068783068784</v>
      </c>
      <c r="M396" s="20">
        <v>1430</v>
      </c>
      <c r="N396" s="3">
        <f t="shared" si="76"/>
        <v>0.69249394673123488</v>
      </c>
      <c r="O396" s="5">
        <f t="shared" si="77"/>
        <v>0.30750605326876512</v>
      </c>
      <c r="AI396" s="3"/>
      <c r="AJ396" s="3"/>
    </row>
    <row r="397" spans="1:36" ht="12.75" customHeight="1">
      <c r="A397" s="31" t="s">
        <v>63</v>
      </c>
      <c r="G397" s="32">
        <v>307</v>
      </c>
      <c r="H397" s="33">
        <v>83</v>
      </c>
      <c r="I397" s="5"/>
      <c r="J397" s="5"/>
      <c r="L397" s="5"/>
      <c r="M397" s="20">
        <v>353</v>
      </c>
      <c r="N397" s="3"/>
      <c r="O397" s="5"/>
      <c r="AI397" s="3"/>
      <c r="AJ397" s="3"/>
    </row>
    <row r="398" spans="1:36" ht="12.75" customHeight="1">
      <c r="A398" s="31" t="s">
        <v>64</v>
      </c>
      <c r="G398" s="32">
        <v>82</v>
      </c>
      <c r="H398" s="33">
        <v>33</v>
      </c>
      <c r="I398" s="5"/>
      <c r="J398" s="5"/>
      <c r="L398" s="5"/>
      <c r="M398" s="20">
        <v>92</v>
      </c>
      <c r="N398" s="3"/>
      <c r="O398" s="5"/>
      <c r="AI398" s="3"/>
      <c r="AJ398" s="3"/>
    </row>
    <row r="399" spans="1:36" ht="12.75" customHeight="1">
      <c r="A399" s="31" t="s">
        <v>65</v>
      </c>
      <c r="G399" s="32">
        <v>18</v>
      </c>
      <c r="H399" s="33">
        <v>8</v>
      </c>
      <c r="I399" s="5"/>
      <c r="J399" s="5"/>
      <c r="L399" s="5"/>
      <c r="M399" s="20">
        <v>22</v>
      </c>
      <c r="N399" s="3"/>
      <c r="O399" s="5"/>
      <c r="AI399" s="3"/>
      <c r="AJ399" s="3"/>
    </row>
    <row r="400" spans="1:36" ht="12.75" customHeight="1">
      <c r="A400" s="31" t="s">
        <v>66</v>
      </c>
      <c r="G400" s="32">
        <v>2</v>
      </c>
      <c r="H400" s="33">
        <v>1</v>
      </c>
      <c r="I400" s="5"/>
      <c r="J400" s="5"/>
      <c r="L400" s="5"/>
      <c r="M400" s="20">
        <v>2</v>
      </c>
      <c r="N400" s="3"/>
      <c r="O400" s="5"/>
      <c r="AI400" s="3"/>
      <c r="AJ400" s="3"/>
    </row>
    <row r="401" spans="1:36" ht="12.75" customHeight="1">
      <c r="H401" s="32">
        <f>SUM(H396:H400)</f>
        <v>1221</v>
      </c>
      <c r="I401" s="5">
        <f>H396/B391</f>
        <v>0.60385674931129474</v>
      </c>
      <c r="J401" s="5">
        <f>H401/B391</f>
        <v>0.67272727272727273</v>
      </c>
      <c r="K401" s="5">
        <f>J401-I401</f>
        <v>6.8870523415977991E-2</v>
      </c>
      <c r="L401" s="5"/>
      <c r="M401" s="6"/>
      <c r="N401" s="6"/>
      <c r="O401" s="5"/>
      <c r="AI401" s="3"/>
      <c r="AJ401" s="3"/>
    </row>
    <row r="402" spans="1:36" ht="12.75" customHeight="1">
      <c r="A402" s="44" t="s">
        <v>69</v>
      </c>
      <c r="I402" s="5"/>
      <c r="J402" s="5"/>
      <c r="L402" s="5"/>
      <c r="M402" s="6"/>
      <c r="N402" s="6"/>
      <c r="O402" s="5"/>
      <c r="AI402" s="3"/>
      <c r="AJ402" s="3"/>
    </row>
    <row r="403" spans="1:36" ht="25.5" customHeight="1">
      <c r="B403" s="185" t="s">
        <v>1</v>
      </c>
      <c r="C403" s="186"/>
      <c r="D403" s="186"/>
      <c r="E403" s="186"/>
      <c r="F403" s="186"/>
      <c r="G403" s="186"/>
      <c r="I403" s="7" t="s">
        <v>2</v>
      </c>
      <c r="J403" s="7" t="s">
        <v>3</v>
      </c>
      <c r="K403" s="8" t="s">
        <v>4</v>
      </c>
      <c r="L403" s="7" t="s">
        <v>5</v>
      </c>
      <c r="M403" s="9" t="s">
        <v>6</v>
      </c>
      <c r="N403" s="9" t="s">
        <v>7</v>
      </c>
      <c r="O403" s="5"/>
      <c r="AI403" s="3"/>
      <c r="AJ403" s="3"/>
    </row>
    <row r="404" spans="1:36" ht="12.75" customHeight="1">
      <c r="A404" s="12" t="s">
        <v>9</v>
      </c>
      <c r="B404" s="13">
        <v>1</v>
      </c>
      <c r="C404" s="13">
        <v>2</v>
      </c>
      <c r="D404" s="13">
        <v>3</v>
      </c>
      <c r="E404" s="13">
        <v>4</v>
      </c>
      <c r="F404" s="13">
        <v>5</v>
      </c>
      <c r="G404" s="13">
        <v>6</v>
      </c>
      <c r="H404" s="14" t="s">
        <v>10</v>
      </c>
      <c r="I404" s="41"/>
      <c r="J404" s="15"/>
      <c r="K404" s="16"/>
      <c r="L404" s="17"/>
      <c r="M404" s="6"/>
      <c r="N404" s="6"/>
      <c r="O404" s="5"/>
      <c r="AI404" s="3"/>
      <c r="AJ404" s="3"/>
    </row>
    <row r="405" spans="1:36" ht="12.75" customHeight="1">
      <c r="A405" s="31" t="s">
        <v>40</v>
      </c>
      <c r="B405" s="13">
        <v>372</v>
      </c>
      <c r="C405" s="13"/>
      <c r="D405" s="13"/>
      <c r="E405" s="13"/>
      <c r="F405" s="13"/>
      <c r="G405" s="13"/>
      <c r="H405" s="33"/>
      <c r="I405" s="41"/>
      <c r="J405" s="15"/>
      <c r="K405" s="16"/>
      <c r="L405" s="17"/>
      <c r="M405" s="20">
        <f>B405</f>
        <v>372</v>
      </c>
      <c r="N405" s="6"/>
      <c r="O405" s="5"/>
      <c r="AI405" s="3"/>
      <c r="AJ405" s="3"/>
    </row>
    <row r="406" spans="1:36" ht="12.75" customHeight="1">
      <c r="A406" s="31" t="s">
        <v>41</v>
      </c>
      <c r="B406" s="13"/>
      <c r="C406" s="13">
        <v>276</v>
      </c>
      <c r="D406" s="13"/>
      <c r="E406" s="13"/>
      <c r="F406" s="13"/>
      <c r="G406" s="13"/>
      <c r="H406" s="33"/>
      <c r="I406" s="41"/>
      <c r="J406" s="41"/>
      <c r="K406" s="41"/>
      <c r="L406" s="17">
        <f>C406/B405</f>
        <v>0.74193548387096775</v>
      </c>
      <c r="M406" s="20">
        <v>288</v>
      </c>
      <c r="N406" s="3">
        <f t="shared" ref="N406:N410" si="78">M406/M405</f>
        <v>0.77419354838709675</v>
      </c>
      <c r="O406" s="5">
        <f t="shared" ref="O406:O410" si="79">100%-N406</f>
        <v>0.22580645161290325</v>
      </c>
      <c r="AI406" s="3"/>
      <c r="AJ406" s="3"/>
    </row>
    <row r="407" spans="1:36" ht="12.75" customHeight="1">
      <c r="A407" s="31" t="s">
        <v>42</v>
      </c>
      <c r="D407" s="32">
        <v>213</v>
      </c>
      <c r="H407" s="33"/>
      <c r="I407" s="5"/>
      <c r="J407" s="5"/>
      <c r="L407" s="5">
        <f>D407/C406</f>
        <v>0.77173913043478259</v>
      </c>
      <c r="M407" s="20">
        <v>258</v>
      </c>
      <c r="N407" s="3">
        <f t="shared" si="78"/>
        <v>0.89583333333333337</v>
      </c>
      <c r="O407" s="5">
        <f t="shared" si="79"/>
        <v>0.10416666666666663</v>
      </c>
      <c r="AI407" s="3"/>
      <c r="AJ407" s="3"/>
    </row>
    <row r="408" spans="1:36" ht="12.75" customHeight="1">
      <c r="A408" s="31" t="s">
        <v>43</v>
      </c>
      <c r="E408" s="32">
        <v>173</v>
      </c>
      <c r="H408" s="33"/>
      <c r="I408" s="5"/>
      <c r="J408" s="5"/>
      <c r="L408" s="5">
        <f>E408/D407</f>
        <v>0.81220657276995301</v>
      </c>
      <c r="M408" s="20">
        <v>231</v>
      </c>
      <c r="N408" s="3">
        <f t="shared" si="78"/>
        <v>0.89534883720930236</v>
      </c>
      <c r="O408" s="5">
        <f t="shared" si="79"/>
        <v>0.10465116279069764</v>
      </c>
      <c r="AI408" s="3"/>
      <c r="AJ408" s="3"/>
    </row>
    <row r="409" spans="1:36" ht="12.75" customHeight="1">
      <c r="A409" s="31" t="s">
        <v>44</v>
      </c>
      <c r="F409" s="32">
        <v>130</v>
      </c>
      <c r="H409" s="33">
        <v>1</v>
      </c>
      <c r="I409" s="5"/>
      <c r="J409" s="5"/>
      <c r="L409" s="5">
        <f>F409/E408</f>
        <v>0.75144508670520227</v>
      </c>
      <c r="M409" s="20">
        <v>190</v>
      </c>
      <c r="N409" s="3">
        <f t="shared" si="78"/>
        <v>0.82251082251082253</v>
      </c>
      <c r="O409" s="5">
        <f t="shared" si="79"/>
        <v>0.17748917748917747</v>
      </c>
      <c r="AI409" s="3"/>
      <c r="AJ409" s="3"/>
    </row>
    <row r="410" spans="1:36" ht="12.75" customHeight="1">
      <c r="A410" s="31" t="s">
        <v>63</v>
      </c>
      <c r="G410" s="32">
        <v>113</v>
      </c>
      <c r="H410" s="33">
        <v>59</v>
      </c>
      <c r="I410" s="5"/>
      <c r="J410" s="5"/>
      <c r="L410" s="5">
        <f>G410/F409</f>
        <v>0.86923076923076925</v>
      </c>
      <c r="M410" s="20">
        <v>188</v>
      </c>
      <c r="N410" s="3">
        <f t="shared" si="78"/>
        <v>0.98947368421052628</v>
      </c>
      <c r="O410" s="5">
        <f t="shared" si="79"/>
        <v>1.0526315789473717E-2</v>
      </c>
      <c r="AI410" s="3"/>
      <c r="AJ410" s="3"/>
    </row>
    <row r="411" spans="1:36" ht="12.75" customHeight="1">
      <c r="A411" s="31" t="s">
        <v>64</v>
      </c>
      <c r="G411" s="32">
        <v>57</v>
      </c>
      <c r="H411" s="33">
        <v>20</v>
      </c>
      <c r="I411" s="5"/>
      <c r="J411" s="5"/>
      <c r="L411" s="5"/>
      <c r="M411" s="20">
        <v>66</v>
      </c>
      <c r="N411" s="3"/>
      <c r="O411" s="5"/>
      <c r="AI411" s="3"/>
      <c r="AJ411" s="3"/>
    </row>
    <row r="412" spans="1:36" ht="12.75" customHeight="1">
      <c r="A412" s="31" t="s">
        <v>65</v>
      </c>
      <c r="G412" s="32">
        <v>23</v>
      </c>
      <c r="H412" s="33">
        <v>6</v>
      </c>
      <c r="I412" s="5"/>
      <c r="J412" s="5"/>
      <c r="L412" s="5"/>
      <c r="M412" s="20">
        <v>28</v>
      </c>
      <c r="N412" s="3"/>
      <c r="O412" s="5"/>
      <c r="AI412" s="3"/>
      <c r="AJ412" s="3"/>
    </row>
    <row r="413" spans="1:36" ht="12.75" customHeight="1">
      <c r="A413" s="31" t="s">
        <v>66</v>
      </c>
      <c r="G413" s="32">
        <v>6</v>
      </c>
      <c r="H413" s="33">
        <v>2</v>
      </c>
      <c r="I413" s="5"/>
      <c r="J413" s="5"/>
      <c r="L413" s="5"/>
      <c r="M413" s="20">
        <v>9</v>
      </c>
      <c r="N413" s="3"/>
      <c r="O413" s="5"/>
      <c r="AI413" s="3"/>
      <c r="AJ413" s="3"/>
    </row>
    <row r="414" spans="1:36" ht="12.75" customHeight="1">
      <c r="A414" s="31" t="s">
        <v>70</v>
      </c>
      <c r="G414" s="32">
        <v>1</v>
      </c>
      <c r="H414" s="33"/>
      <c r="I414" s="5"/>
      <c r="J414" s="5"/>
      <c r="L414" s="5"/>
      <c r="M414" s="20">
        <v>1</v>
      </c>
      <c r="N414" s="3"/>
      <c r="O414" s="5"/>
      <c r="AI414" s="3"/>
      <c r="AJ414" s="3"/>
    </row>
    <row r="415" spans="1:36" ht="12.75" customHeight="1">
      <c r="A415" s="31" t="s">
        <v>71</v>
      </c>
      <c r="H415" s="33"/>
      <c r="I415" s="5"/>
      <c r="J415" s="5"/>
      <c r="L415" s="5"/>
      <c r="M415" s="20"/>
      <c r="N415" s="3"/>
      <c r="O415" s="5"/>
      <c r="AI415" s="3"/>
      <c r="AJ415" s="3"/>
    </row>
    <row r="416" spans="1:36" ht="12.75" customHeight="1">
      <c r="H416" s="32">
        <f>SUM(H409:H413)</f>
        <v>88</v>
      </c>
      <c r="I416" s="5">
        <f>SUM(H409:H410)/B405</f>
        <v>0.16129032258064516</v>
      </c>
      <c r="J416" s="5">
        <f>H416/B405</f>
        <v>0.23655913978494625</v>
      </c>
      <c r="K416" s="5">
        <f>J416-I416</f>
        <v>7.5268817204301092E-2</v>
      </c>
      <c r="L416" s="5"/>
      <c r="M416" s="6"/>
      <c r="N416" s="6"/>
      <c r="O416" s="5"/>
      <c r="AI416" s="3"/>
      <c r="AJ416" s="3"/>
    </row>
    <row r="417" spans="1:36" ht="12.75" customHeight="1">
      <c r="A417" s="44" t="s">
        <v>72</v>
      </c>
      <c r="I417" s="5"/>
      <c r="J417" s="5"/>
      <c r="L417" s="5"/>
      <c r="M417" s="6"/>
      <c r="N417" s="6"/>
      <c r="O417" s="5"/>
      <c r="AI417" s="3"/>
      <c r="AJ417" s="3"/>
    </row>
    <row r="418" spans="1:36" ht="25.5" customHeight="1">
      <c r="B418" s="185" t="s">
        <v>1</v>
      </c>
      <c r="C418" s="186"/>
      <c r="D418" s="186"/>
      <c r="E418" s="186"/>
      <c r="F418" s="186"/>
      <c r="G418" s="186"/>
      <c r="I418" s="7" t="s">
        <v>2</v>
      </c>
      <c r="J418" s="7" t="s">
        <v>3</v>
      </c>
      <c r="K418" s="8" t="s">
        <v>4</v>
      </c>
      <c r="L418" s="7" t="s">
        <v>5</v>
      </c>
      <c r="M418" s="9" t="s">
        <v>6</v>
      </c>
      <c r="N418" s="9" t="s">
        <v>7</v>
      </c>
      <c r="O418" s="5"/>
      <c r="AI418" s="3"/>
      <c r="AJ418" s="3"/>
    </row>
    <row r="419" spans="1:36" ht="12.75" customHeight="1">
      <c r="A419" s="12" t="s">
        <v>9</v>
      </c>
      <c r="B419" s="13">
        <v>1</v>
      </c>
      <c r="C419" s="13">
        <v>2</v>
      </c>
      <c r="D419" s="13">
        <v>3</v>
      </c>
      <c r="E419" s="13">
        <v>4</v>
      </c>
      <c r="F419" s="13">
        <v>5</v>
      </c>
      <c r="G419" s="13">
        <v>6</v>
      </c>
      <c r="H419" s="14" t="s">
        <v>10</v>
      </c>
      <c r="I419" s="41"/>
      <c r="J419" s="15"/>
      <c r="K419" s="16"/>
      <c r="L419" s="17"/>
      <c r="M419" s="6"/>
      <c r="N419" s="6"/>
      <c r="O419" s="5"/>
      <c r="AI419" s="3"/>
      <c r="AJ419" s="3"/>
    </row>
    <row r="420" spans="1:36" ht="12.75" customHeight="1">
      <c r="A420" s="31" t="s">
        <v>41</v>
      </c>
      <c r="B420" s="13">
        <v>1803</v>
      </c>
      <c r="C420" s="13"/>
      <c r="D420" s="13"/>
      <c r="E420" s="13"/>
      <c r="F420" s="13"/>
      <c r="G420" s="13"/>
      <c r="H420" s="19"/>
      <c r="I420" s="41"/>
      <c r="J420" s="15"/>
      <c r="K420" s="16"/>
      <c r="L420" s="17"/>
      <c r="M420" s="20">
        <f>B420</f>
        <v>1803</v>
      </c>
      <c r="N420" s="6"/>
      <c r="O420" s="5"/>
      <c r="AI420" s="3"/>
      <c r="AJ420" s="3"/>
    </row>
    <row r="421" spans="1:36" ht="12.75" customHeight="1">
      <c r="A421" s="31" t="s">
        <v>42</v>
      </c>
      <c r="B421" s="13"/>
      <c r="C421" s="13">
        <v>2331</v>
      </c>
      <c r="D421" s="13"/>
      <c r="E421" s="13"/>
      <c r="F421" s="13"/>
      <c r="G421" s="13"/>
      <c r="H421" s="33"/>
      <c r="I421" s="41"/>
      <c r="J421" s="41"/>
      <c r="K421" s="41"/>
      <c r="L421" s="17">
        <f>C421/B420</f>
        <v>1.2928452579034941</v>
      </c>
      <c r="M421" s="20">
        <v>2350</v>
      </c>
      <c r="N421" s="3">
        <f t="shared" ref="N421:N425" si="80">M421/M420</f>
        <v>1.3033832501386577</v>
      </c>
      <c r="O421" s="5">
        <f t="shared" ref="O421:O425" si="81">100%-N421</f>
        <v>-0.30338325013865775</v>
      </c>
      <c r="AI421" s="3"/>
      <c r="AJ421" s="3"/>
    </row>
    <row r="422" spans="1:36" ht="12.75" customHeight="1">
      <c r="A422" s="31" t="s">
        <v>43</v>
      </c>
      <c r="D422" s="32">
        <v>2028</v>
      </c>
      <c r="H422" s="33"/>
      <c r="I422" s="5"/>
      <c r="J422" s="5"/>
      <c r="L422" s="5">
        <f>D422/C421</f>
        <v>0.87001287001286998</v>
      </c>
      <c r="M422" s="20">
        <v>2190</v>
      </c>
      <c r="N422" s="3">
        <f t="shared" si="80"/>
        <v>0.93191489361702129</v>
      </c>
      <c r="O422" s="5">
        <f t="shared" si="81"/>
        <v>6.8085106382978711E-2</v>
      </c>
      <c r="AI422" s="3"/>
      <c r="AJ422" s="3"/>
    </row>
    <row r="423" spans="1:36" ht="12.75" customHeight="1">
      <c r="A423" s="31" t="s">
        <v>44</v>
      </c>
      <c r="E423" s="32">
        <v>1980</v>
      </c>
      <c r="H423" s="33"/>
      <c r="I423" s="5"/>
      <c r="J423" s="5"/>
      <c r="L423" s="5">
        <f>E423/D422</f>
        <v>0.97633136094674555</v>
      </c>
      <c r="M423" s="20">
        <v>2180</v>
      </c>
      <c r="N423" s="3">
        <f t="shared" si="80"/>
        <v>0.99543378995433784</v>
      </c>
      <c r="O423" s="5">
        <f t="shared" si="81"/>
        <v>4.5662100456621557E-3</v>
      </c>
      <c r="AI423" s="3"/>
      <c r="AJ423" s="3"/>
    </row>
    <row r="424" spans="1:36" ht="12.75" customHeight="1">
      <c r="A424" s="31" t="s">
        <v>63</v>
      </c>
      <c r="F424" s="32">
        <v>1952</v>
      </c>
      <c r="H424" s="33">
        <v>3</v>
      </c>
      <c r="I424" s="5"/>
      <c r="J424" s="5"/>
      <c r="L424" s="5">
        <f>F424/E423</f>
        <v>0.98585858585858588</v>
      </c>
      <c r="M424" s="20">
        <v>2042</v>
      </c>
      <c r="N424" s="3">
        <f t="shared" si="80"/>
        <v>0.93669724770642204</v>
      </c>
      <c r="O424" s="5">
        <f t="shared" si="81"/>
        <v>6.3302752293577957E-2</v>
      </c>
      <c r="AI424" s="3"/>
      <c r="AJ424" s="3"/>
    </row>
    <row r="425" spans="1:36" ht="12.75" customHeight="1">
      <c r="A425" s="31" t="s">
        <v>64</v>
      </c>
      <c r="G425" s="32">
        <v>1897</v>
      </c>
      <c r="H425" s="33">
        <v>1161</v>
      </c>
      <c r="I425" s="5"/>
      <c r="J425" s="5"/>
      <c r="L425" s="5">
        <f>G425/F424</f>
        <v>0.97182377049180324</v>
      </c>
      <c r="M425" s="20">
        <v>1962</v>
      </c>
      <c r="N425" s="3">
        <f t="shared" si="80"/>
        <v>0.96082272282076397</v>
      </c>
      <c r="O425" s="5">
        <f t="shared" si="81"/>
        <v>3.9177277179236025E-2</v>
      </c>
      <c r="AI425" s="3"/>
      <c r="AJ425" s="3"/>
    </row>
    <row r="426" spans="1:36" ht="12.75" customHeight="1">
      <c r="A426" s="31" t="s">
        <v>65</v>
      </c>
      <c r="G426" s="32">
        <v>229</v>
      </c>
      <c r="H426" s="33">
        <v>80</v>
      </c>
      <c r="I426" s="5"/>
      <c r="J426" s="5"/>
      <c r="L426" s="5"/>
      <c r="M426" s="20">
        <v>281</v>
      </c>
      <c r="N426" s="3"/>
      <c r="O426" s="5"/>
      <c r="AI426" s="3"/>
      <c r="AJ426" s="3"/>
    </row>
    <row r="427" spans="1:36" ht="12.75" customHeight="1">
      <c r="A427" s="31" t="s">
        <v>66</v>
      </c>
      <c r="G427" s="32">
        <v>66</v>
      </c>
      <c r="H427" s="33">
        <v>28</v>
      </c>
      <c r="I427" s="5"/>
      <c r="J427" s="5"/>
      <c r="L427" s="5"/>
      <c r="M427" s="20">
        <v>77</v>
      </c>
      <c r="N427" s="3"/>
      <c r="O427" s="5"/>
      <c r="AI427" s="3"/>
      <c r="AJ427" s="3"/>
    </row>
    <row r="428" spans="1:36" ht="12.75" customHeight="1">
      <c r="A428" s="31" t="s">
        <v>70</v>
      </c>
      <c r="G428" s="32">
        <v>11</v>
      </c>
      <c r="H428" s="33">
        <v>3</v>
      </c>
      <c r="I428" s="5"/>
      <c r="J428" s="5"/>
      <c r="L428" s="5"/>
      <c r="M428" s="20">
        <v>13</v>
      </c>
      <c r="N428" s="3"/>
      <c r="O428" s="5"/>
      <c r="AI428" s="3"/>
      <c r="AJ428" s="3"/>
    </row>
    <row r="429" spans="1:36" ht="12.75" customHeight="1">
      <c r="A429" s="31" t="s">
        <v>71</v>
      </c>
      <c r="G429" s="32">
        <v>1</v>
      </c>
      <c r="H429" s="33">
        <v>1</v>
      </c>
      <c r="I429" s="5"/>
      <c r="J429" s="5"/>
      <c r="L429" s="5"/>
      <c r="M429" s="20">
        <v>2</v>
      </c>
      <c r="N429" s="3"/>
      <c r="O429" s="5"/>
      <c r="AI429" s="3"/>
      <c r="AJ429" s="3"/>
    </row>
    <row r="430" spans="1:36" ht="12.75" customHeight="1">
      <c r="H430" s="32">
        <f>SUM(H424:H429)</f>
        <v>1276</v>
      </c>
      <c r="I430" s="5">
        <f>SUM(H424:H425)/B420</f>
        <v>0.64559068219633942</v>
      </c>
      <c r="J430" s="5">
        <f>H430/B420</f>
        <v>0.70770937326677763</v>
      </c>
      <c r="K430" s="5">
        <f>J430-I430</f>
        <v>6.2118691070438214E-2</v>
      </c>
      <c r="L430" s="5"/>
      <c r="M430" s="6"/>
      <c r="N430" s="6"/>
      <c r="O430" s="5"/>
      <c r="AI430" s="3"/>
      <c r="AJ430" s="3"/>
    </row>
    <row r="431" spans="1:36" ht="12.75" customHeight="1">
      <c r="A431" s="44" t="s">
        <v>73</v>
      </c>
      <c r="I431" s="5"/>
      <c r="J431" s="5"/>
      <c r="L431" s="5"/>
      <c r="M431" s="6"/>
      <c r="N431" s="6"/>
      <c r="O431" s="5"/>
      <c r="AI431" s="3"/>
      <c r="AJ431" s="3"/>
    </row>
    <row r="432" spans="1:36" ht="25.5" customHeight="1">
      <c r="B432" s="185" t="s">
        <v>1</v>
      </c>
      <c r="C432" s="186"/>
      <c r="D432" s="186"/>
      <c r="E432" s="186"/>
      <c r="F432" s="186"/>
      <c r="G432" s="186"/>
      <c r="I432" s="7" t="s">
        <v>2</v>
      </c>
      <c r="J432" s="7" t="s">
        <v>3</v>
      </c>
      <c r="K432" s="8" t="s">
        <v>4</v>
      </c>
      <c r="L432" s="7" t="s">
        <v>5</v>
      </c>
      <c r="M432" s="9" t="s">
        <v>6</v>
      </c>
      <c r="N432" s="9" t="s">
        <v>7</v>
      </c>
      <c r="O432" s="5"/>
      <c r="AI432" s="3"/>
      <c r="AJ432" s="3"/>
    </row>
    <row r="433" spans="1:36" ht="12.75" customHeight="1">
      <c r="A433" s="12" t="s">
        <v>9</v>
      </c>
      <c r="B433" s="13">
        <v>1</v>
      </c>
      <c r="C433" s="13">
        <v>2</v>
      </c>
      <c r="D433" s="13">
        <v>3</v>
      </c>
      <c r="E433" s="13">
        <v>4</v>
      </c>
      <c r="F433" s="13">
        <v>5</v>
      </c>
      <c r="G433" s="13">
        <v>6</v>
      </c>
      <c r="H433" s="14" t="s">
        <v>10</v>
      </c>
      <c r="I433" s="41"/>
      <c r="J433" s="15"/>
      <c r="K433" s="16"/>
      <c r="L433" s="17"/>
      <c r="M433" s="6"/>
      <c r="N433" s="6"/>
      <c r="O433" s="5"/>
      <c r="AI433" s="3"/>
      <c r="AJ433" s="3"/>
    </row>
    <row r="434" spans="1:36" ht="12.75" customHeight="1">
      <c r="A434" s="31" t="s">
        <v>42</v>
      </c>
      <c r="B434" s="13">
        <v>349</v>
      </c>
      <c r="C434" s="13"/>
      <c r="D434" s="13"/>
      <c r="E434" s="13"/>
      <c r="F434" s="13"/>
      <c r="G434" s="13"/>
      <c r="H434" s="33"/>
      <c r="I434" s="41"/>
      <c r="J434" s="15"/>
      <c r="K434" s="16"/>
      <c r="L434" s="17"/>
      <c r="M434" s="20">
        <f>B434</f>
        <v>349</v>
      </c>
      <c r="N434" s="6"/>
      <c r="O434" s="5"/>
      <c r="AI434" s="3"/>
      <c r="AJ434" s="3"/>
    </row>
    <row r="435" spans="1:36" ht="12.75" customHeight="1">
      <c r="A435" s="31" t="s">
        <v>43</v>
      </c>
      <c r="B435" s="13"/>
      <c r="C435" s="13">
        <v>222</v>
      </c>
      <c r="D435" s="13"/>
      <c r="E435" s="13"/>
      <c r="F435" s="13"/>
      <c r="G435" s="13"/>
      <c r="H435" s="33"/>
      <c r="I435" s="41"/>
      <c r="J435" s="41"/>
      <c r="K435" s="41"/>
      <c r="L435" s="17">
        <f>C435/B434</f>
        <v>0.63610315186246413</v>
      </c>
      <c r="M435" s="20">
        <v>223</v>
      </c>
      <c r="N435" s="3">
        <f t="shared" ref="N435:N439" si="82">M435/M434</f>
        <v>0.63896848137535822</v>
      </c>
      <c r="O435" s="5">
        <f t="shared" ref="O435:O439" si="83">100%-N435</f>
        <v>0.36103151862464178</v>
      </c>
      <c r="AI435" s="3"/>
      <c r="AJ435" s="3"/>
    </row>
    <row r="436" spans="1:36" ht="12.75" customHeight="1">
      <c r="A436" s="31" t="s">
        <v>44</v>
      </c>
      <c r="D436" s="32">
        <v>210</v>
      </c>
      <c r="H436" s="33"/>
      <c r="I436" s="5"/>
      <c r="J436" s="5"/>
      <c r="L436" s="5">
        <f>D436/C435</f>
        <v>0.94594594594594594</v>
      </c>
      <c r="M436" s="20">
        <v>195</v>
      </c>
      <c r="N436" s="3">
        <f t="shared" si="82"/>
        <v>0.87443946188340804</v>
      </c>
      <c r="O436" s="5">
        <f t="shared" si="83"/>
        <v>0.12556053811659196</v>
      </c>
      <c r="AI436" s="3"/>
      <c r="AJ436" s="3"/>
    </row>
    <row r="437" spans="1:36" ht="12.75" customHeight="1">
      <c r="A437" s="31" t="s">
        <v>63</v>
      </c>
      <c r="E437" s="32">
        <v>163</v>
      </c>
      <c r="H437" s="33"/>
      <c r="I437" s="5"/>
      <c r="J437" s="5"/>
      <c r="L437" s="5">
        <f>E437/D436</f>
        <v>0.77619047619047621</v>
      </c>
      <c r="M437" s="20">
        <v>188</v>
      </c>
      <c r="N437" s="3">
        <f t="shared" si="82"/>
        <v>0.96410256410256412</v>
      </c>
      <c r="O437" s="5">
        <f t="shared" si="83"/>
        <v>3.5897435897435881E-2</v>
      </c>
      <c r="AI437" s="3"/>
      <c r="AJ437" s="3"/>
    </row>
    <row r="438" spans="1:36" ht="12.75" customHeight="1">
      <c r="A438" s="31" t="s">
        <v>64</v>
      </c>
      <c r="F438" s="32">
        <v>144</v>
      </c>
      <c r="H438" s="33"/>
      <c r="I438" s="5"/>
      <c r="J438" s="5"/>
      <c r="L438" s="5">
        <f>F438/E437</f>
        <v>0.8834355828220859</v>
      </c>
      <c r="M438" s="20">
        <v>169</v>
      </c>
      <c r="N438" s="3">
        <f t="shared" si="82"/>
        <v>0.89893617021276595</v>
      </c>
      <c r="O438" s="5">
        <f t="shared" si="83"/>
        <v>0.10106382978723405</v>
      </c>
      <c r="AI438" s="3"/>
      <c r="AJ438" s="3"/>
    </row>
    <row r="439" spans="1:36" ht="12.75" customHeight="1">
      <c r="A439" s="31" t="s">
        <v>65</v>
      </c>
      <c r="G439" s="32">
        <v>132</v>
      </c>
      <c r="H439" s="33">
        <v>75</v>
      </c>
      <c r="I439" s="5"/>
      <c r="J439" s="5"/>
      <c r="L439" s="5">
        <f>G439/F438</f>
        <v>0.91666666666666663</v>
      </c>
      <c r="M439" s="20">
        <v>160</v>
      </c>
      <c r="N439" s="3">
        <f t="shared" si="82"/>
        <v>0.94674556213017746</v>
      </c>
      <c r="O439" s="5">
        <f t="shared" si="83"/>
        <v>5.3254437869822535E-2</v>
      </c>
      <c r="AI439" s="3"/>
      <c r="AJ439" s="3"/>
    </row>
    <row r="440" spans="1:36" ht="12.75" customHeight="1">
      <c r="A440" s="31" t="s">
        <v>66</v>
      </c>
      <c r="G440" s="32">
        <v>34</v>
      </c>
      <c r="H440" s="33">
        <v>16</v>
      </c>
      <c r="I440" s="5"/>
      <c r="J440" s="5"/>
      <c r="L440" s="5"/>
      <c r="M440" s="20">
        <v>40</v>
      </c>
      <c r="N440" s="3"/>
      <c r="O440" s="5"/>
      <c r="AI440" s="3"/>
      <c r="AJ440" s="3"/>
    </row>
    <row r="441" spans="1:36" ht="12.75" customHeight="1">
      <c r="A441" s="31" t="s">
        <v>70</v>
      </c>
      <c r="G441" s="32">
        <v>7</v>
      </c>
      <c r="H441" s="33">
        <v>2</v>
      </c>
      <c r="I441" s="5"/>
      <c r="J441" s="5"/>
      <c r="L441" s="5"/>
      <c r="M441" s="20">
        <v>8</v>
      </c>
      <c r="N441" s="3"/>
      <c r="O441" s="5"/>
      <c r="AI441" s="3"/>
      <c r="AJ441" s="3"/>
    </row>
    <row r="442" spans="1:36" ht="12.75" customHeight="1">
      <c r="A442" s="31" t="s">
        <v>71</v>
      </c>
      <c r="H442" s="33"/>
      <c r="I442" s="5"/>
      <c r="J442" s="5"/>
      <c r="L442" s="5"/>
      <c r="M442" s="20"/>
      <c r="N442" s="3"/>
      <c r="O442" s="5"/>
      <c r="AI442" s="3"/>
      <c r="AJ442" s="3"/>
    </row>
    <row r="443" spans="1:36" ht="12.75" customHeight="1">
      <c r="H443" s="32">
        <f>SUM(H439:H441)</f>
        <v>93</v>
      </c>
      <c r="I443" s="5">
        <f>H439/B434</f>
        <v>0.2148997134670487</v>
      </c>
      <c r="J443" s="5">
        <f>H443/B434</f>
        <v>0.26647564469914042</v>
      </c>
      <c r="K443" s="5">
        <f>J443-I443</f>
        <v>5.1575931232091726E-2</v>
      </c>
      <c r="L443" s="5"/>
      <c r="M443" s="6"/>
      <c r="N443" s="6"/>
      <c r="O443" s="5"/>
      <c r="AI443" s="3"/>
      <c r="AJ443" s="3"/>
    </row>
    <row r="444" spans="1:36" ht="12.75" customHeight="1">
      <c r="A444" s="44" t="s">
        <v>74</v>
      </c>
      <c r="I444" s="5"/>
      <c r="J444" s="5"/>
      <c r="L444" s="5"/>
      <c r="M444" s="6"/>
      <c r="N444" s="6"/>
      <c r="O444" s="5"/>
      <c r="AI444" s="3"/>
      <c r="AJ444" s="3"/>
    </row>
    <row r="445" spans="1:36" ht="25.5" customHeight="1">
      <c r="B445" s="185" t="s">
        <v>1</v>
      </c>
      <c r="C445" s="186"/>
      <c r="D445" s="186"/>
      <c r="E445" s="186"/>
      <c r="F445" s="186"/>
      <c r="G445" s="186"/>
      <c r="I445" s="7" t="s">
        <v>2</v>
      </c>
      <c r="J445" s="7" t="s">
        <v>3</v>
      </c>
      <c r="K445" s="8" t="s">
        <v>4</v>
      </c>
      <c r="L445" s="7" t="s">
        <v>5</v>
      </c>
      <c r="M445" s="9" t="s">
        <v>6</v>
      </c>
      <c r="N445" s="9" t="s">
        <v>7</v>
      </c>
      <c r="O445" s="5"/>
      <c r="AI445" s="3"/>
      <c r="AJ445" s="3"/>
    </row>
    <row r="446" spans="1:36" ht="12.75" customHeight="1">
      <c r="A446" s="12" t="s">
        <v>9</v>
      </c>
      <c r="B446" s="13">
        <v>1</v>
      </c>
      <c r="C446" s="13">
        <v>2</v>
      </c>
      <c r="D446" s="13">
        <v>3</v>
      </c>
      <c r="E446" s="13">
        <v>4</v>
      </c>
      <c r="F446" s="13">
        <v>5</v>
      </c>
      <c r="G446" s="13">
        <v>6</v>
      </c>
      <c r="H446" s="14" t="s">
        <v>10</v>
      </c>
      <c r="I446" s="41"/>
      <c r="J446" s="15"/>
      <c r="K446" s="16"/>
      <c r="L446" s="17"/>
      <c r="M446" s="6"/>
      <c r="N446" s="6"/>
      <c r="O446" s="5"/>
      <c r="AI446" s="3"/>
      <c r="AJ446" s="3"/>
    </row>
    <row r="447" spans="1:36" ht="12.75" customHeight="1">
      <c r="A447" s="31" t="s">
        <v>43</v>
      </c>
      <c r="B447" s="13">
        <v>2747</v>
      </c>
      <c r="C447" s="13"/>
      <c r="D447" s="13"/>
      <c r="E447" s="13"/>
      <c r="F447" s="13"/>
      <c r="G447" s="13"/>
      <c r="H447" s="19"/>
      <c r="I447" s="41"/>
      <c r="J447" s="15"/>
      <c r="K447" s="16"/>
      <c r="L447" s="17"/>
      <c r="M447" s="20">
        <f>B447</f>
        <v>2747</v>
      </c>
      <c r="N447" s="6"/>
      <c r="O447" s="5"/>
      <c r="AI447" s="3"/>
      <c r="AJ447" s="3"/>
    </row>
    <row r="448" spans="1:36" ht="12.75" customHeight="1">
      <c r="A448" s="31" t="s">
        <v>44</v>
      </c>
      <c r="B448" s="13"/>
      <c r="C448" s="13">
        <v>2305</v>
      </c>
      <c r="D448" s="13"/>
      <c r="E448" s="13"/>
      <c r="F448" s="13"/>
      <c r="G448" s="13"/>
      <c r="H448" s="33"/>
      <c r="I448" s="41"/>
      <c r="J448" s="41"/>
      <c r="K448" s="41"/>
      <c r="L448" s="17">
        <f>C448/B447</f>
        <v>0.83909719694211871</v>
      </c>
      <c r="M448" s="20">
        <v>1542</v>
      </c>
      <c r="N448" s="3">
        <f t="shared" ref="N448:N452" si="84">M448/M447</f>
        <v>0.56133964324717878</v>
      </c>
      <c r="O448" s="5">
        <f t="shared" ref="O448:O452" si="85">100%-N448</f>
        <v>0.43866035675282122</v>
      </c>
      <c r="AI448" s="3"/>
      <c r="AJ448" s="3"/>
    </row>
    <row r="449" spans="1:36" ht="12.75" customHeight="1">
      <c r="A449" s="32">
        <v>1002</v>
      </c>
      <c r="D449" s="32">
        <v>2156</v>
      </c>
      <c r="H449" s="33"/>
      <c r="I449" s="5"/>
      <c r="J449" s="5"/>
      <c r="L449" s="5">
        <f>D449/C448</f>
        <v>0.93535791757049891</v>
      </c>
      <c r="M449" s="20">
        <v>2207</v>
      </c>
      <c r="N449" s="3">
        <f t="shared" si="84"/>
        <v>1.4312581063553826</v>
      </c>
      <c r="O449" s="5">
        <f t="shared" si="85"/>
        <v>-0.43125810635538264</v>
      </c>
      <c r="AI449" s="3"/>
      <c r="AJ449" s="3"/>
    </row>
    <row r="450" spans="1:36" ht="12.75" customHeight="1">
      <c r="A450" s="31" t="s">
        <v>64</v>
      </c>
      <c r="E450" s="32">
        <v>2083</v>
      </c>
      <c r="H450" s="33"/>
      <c r="I450" s="5"/>
      <c r="J450" s="5"/>
      <c r="L450" s="5">
        <f>E450/D449</f>
        <v>0.96614100185528762</v>
      </c>
      <c r="M450" s="20">
        <v>2157</v>
      </c>
      <c r="N450" s="3">
        <f t="shared" si="84"/>
        <v>0.97734481196193923</v>
      </c>
      <c r="O450" s="5">
        <f t="shared" si="85"/>
        <v>2.265518803806077E-2</v>
      </c>
      <c r="AI450" s="3"/>
      <c r="AJ450" s="3"/>
    </row>
    <row r="451" spans="1:36" ht="12.75" customHeight="1">
      <c r="A451" s="31" t="s">
        <v>65</v>
      </c>
      <c r="F451" s="32">
        <v>1953</v>
      </c>
      <c r="H451" s="33"/>
      <c r="I451" s="5"/>
      <c r="J451" s="5"/>
      <c r="L451" s="5">
        <f>F451/E450</f>
        <v>0.93759001440230438</v>
      </c>
      <c r="M451" s="20">
        <v>2065</v>
      </c>
      <c r="N451" s="3">
        <f t="shared" si="84"/>
        <v>0.95734816875289752</v>
      </c>
      <c r="O451" s="5">
        <f t="shared" si="85"/>
        <v>4.2651831247102479E-2</v>
      </c>
      <c r="AI451" s="3"/>
      <c r="AJ451" s="3"/>
    </row>
    <row r="452" spans="1:36" ht="12.75" customHeight="1">
      <c r="A452" s="31" t="s">
        <v>66</v>
      </c>
      <c r="G452" s="32">
        <v>1896</v>
      </c>
      <c r="H452" s="33">
        <v>1117</v>
      </c>
      <c r="I452" s="5"/>
      <c r="J452" s="5"/>
      <c r="L452" s="5">
        <f>G452/F451</f>
        <v>0.97081413210445466</v>
      </c>
      <c r="M452" s="20">
        <v>1971</v>
      </c>
      <c r="N452" s="3">
        <f t="shared" si="84"/>
        <v>0.95447941888619858</v>
      </c>
      <c r="O452" s="5">
        <f t="shared" si="85"/>
        <v>4.5520581113801417E-2</v>
      </c>
      <c r="AI452" s="3"/>
      <c r="AJ452" s="3"/>
    </row>
    <row r="453" spans="1:36" ht="12.75" customHeight="1">
      <c r="A453" s="31" t="s">
        <v>70</v>
      </c>
      <c r="G453" s="32">
        <v>205</v>
      </c>
      <c r="H453" s="33">
        <v>113</v>
      </c>
      <c r="I453" s="5"/>
      <c r="J453" s="5"/>
      <c r="L453" s="5"/>
      <c r="M453" s="20">
        <v>256</v>
      </c>
      <c r="N453" s="3"/>
      <c r="O453" s="5"/>
      <c r="AI453" s="3"/>
      <c r="AJ453" s="3"/>
    </row>
    <row r="454" spans="1:36" ht="12.75" customHeight="1">
      <c r="A454" s="31" t="s">
        <v>71</v>
      </c>
      <c r="G454" s="32">
        <v>59</v>
      </c>
      <c r="H454" s="33">
        <v>18</v>
      </c>
      <c r="I454" s="5"/>
      <c r="J454" s="5"/>
      <c r="L454" s="5"/>
      <c r="M454" s="20">
        <v>73</v>
      </c>
      <c r="N454" s="3"/>
      <c r="O454" s="5"/>
      <c r="AI454" s="3"/>
      <c r="AJ454" s="3"/>
    </row>
    <row r="455" spans="1:36" ht="12.75" customHeight="1">
      <c r="A455" s="31" t="s">
        <v>75</v>
      </c>
      <c r="G455" s="32">
        <v>11</v>
      </c>
      <c r="H455" s="33">
        <v>2</v>
      </c>
      <c r="I455" s="5"/>
      <c r="J455" s="5"/>
      <c r="L455" s="5"/>
      <c r="M455" s="20">
        <v>13</v>
      </c>
      <c r="N455" s="3"/>
      <c r="O455" s="5"/>
      <c r="AI455" s="3"/>
      <c r="AJ455" s="3"/>
    </row>
    <row r="456" spans="1:36" ht="12.75" customHeight="1">
      <c r="A456" s="31" t="s">
        <v>76</v>
      </c>
      <c r="G456" s="32">
        <v>1</v>
      </c>
      <c r="H456" s="33"/>
      <c r="I456" s="5"/>
      <c r="J456" s="5"/>
      <c r="L456" s="5"/>
      <c r="M456" s="20">
        <v>1</v>
      </c>
      <c r="N456" s="3"/>
      <c r="O456" s="5"/>
      <c r="AI456" s="3"/>
      <c r="AJ456" s="3"/>
    </row>
    <row r="457" spans="1:36" ht="12.75" customHeight="1">
      <c r="H457" s="32">
        <f>SUM(H452:H455)</f>
        <v>1250</v>
      </c>
      <c r="I457" s="5">
        <f>H452/B447</f>
        <v>0.40662540953767745</v>
      </c>
      <c r="J457" s="5">
        <f>H457/B447</f>
        <v>0.45504186385147433</v>
      </c>
      <c r="K457" s="5">
        <f>J457-I457</f>
        <v>4.8416454313796875E-2</v>
      </c>
      <c r="L457" s="5"/>
      <c r="M457" s="6"/>
      <c r="N457" s="6"/>
      <c r="O457" s="5"/>
      <c r="AI457" s="3"/>
      <c r="AJ457" s="3"/>
    </row>
    <row r="458" spans="1:36" ht="12.75" customHeight="1">
      <c r="A458" s="44" t="s">
        <v>77</v>
      </c>
      <c r="I458" s="5"/>
      <c r="J458" s="5"/>
      <c r="L458" s="5"/>
      <c r="M458" s="6"/>
      <c r="N458" s="6"/>
      <c r="O458" s="5"/>
      <c r="AI458" s="3"/>
      <c r="AJ458" s="3"/>
    </row>
    <row r="459" spans="1:36" ht="25.5" customHeight="1">
      <c r="B459" s="185" t="s">
        <v>1</v>
      </c>
      <c r="C459" s="186"/>
      <c r="D459" s="186"/>
      <c r="E459" s="186"/>
      <c r="F459" s="186"/>
      <c r="G459" s="186"/>
      <c r="I459" s="7" t="s">
        <v>2</v>
      </c>
      <c r="J459" s="7" t="s">
        <v>3</v>
      </c>
      <c r="K459" s="8" t="s">
        <v>4</v>
      </c>
      <c r="L459" s="7" t="s">
        <v>5</v>
      </c>
      <c r="M459" s="9" t="s">
        <v>6</v>
      </c>
      <c r="N459" s="9" t="s">
        <v>7</v>
      </c>
      <c r="O459" s="5"/>
      <c r="AI459" s="3"/>
      <c r="AJ459" s="3"/>
    </row>
    <row r="460" spans="1:36" ht="12.75" customHeight="1">
      <c r="A460" s="12" t="s">
        <v>9</v>
      </c>
      <c r="B460" s="13">
        <v>1</v>
      </c>
      <c r="C460" s="13">
        <v>2</v>
      </c>
      <c r="D460" s="13">
        <v>3</v>
      </c>
      <c r="E460" s="13">
        <v>4</v>
      </c>
      <c r="F460" s="13">
        <v>5</v>
      </c>
      <c r="G460" s="13">
        <v>6</v>
      </c>
      <c r="H460" s="14" t="s">
        <v>10</v>
      </c>
      <c r="I460" s="41"/>
      <c r="J460" s="15"/>
      <c r="K460" s="16"/>
      <c r="L460" s="17"/>
      <c r="M460" s="6"/>
      <c r="N460" s="6"/>
      <c r="O460" s="5"/>
      <c r="AI460" s="3"/>
      <c r="AJ460" s="3"/>
    </row>
    <row r="461" spans="1:36" ht="15" customHeight="1">
      <c r="A461" s="31" t="s">
        <v>44</v>
      </c>
      <c r="B461" s="13">
        <v>396</v>
      </c>
      <c r="C461" s="13"/>
      <c r="D461" s="13"/>
      <c r="E461" s="13"/>
      <c r="F461" s="13"/>
      <c r="G461" s="13"/>
      <c r="H461" s="33"/>
      <c r="I461" s="41"/>
      <c r="J461" s="15"/>
      <c r="K461" s="16"/>
      <c r="L461" s="17"/>
      <c r="M461" s="20">
        <f>B461</f>
        <v>396</v>
      </c>
      <c r="N461" s="6"/>
      <c r="O461" s="5"/>
      <c r="Q461" s="67" t="s">
        <v>78</v>
      </c>
      <c r="AI461" s="3"/>
      <c r="AJ461" s="3"/>
    </row>
    <row r="462" spans="1:36" ht="15" customHeight="1">
      <c r="A462" s="32">
        <v>1002</v>
      </c>
      <c r="B462" s="13"/>
      <c r="C462" s="13">
        <v>289</v>
      </c>
      <c r="D462" s="13"/>
      <c r="E462" s="13"/>
      <c r="F462" s="13"/>
      <c r="G462" s="13"/>
      <c r="H462" s="33"/>
      <c r="I462" s="41"/>
      <c r="J462" s="41"/>
      <c r="K462" s="41"/>
      <c r="L462" s="17">
        <f>C462/B461</f>
        <v>0.72979797979797978</v>
      </c>
      <c r="M462" s="20">
        <v>289</v>
      </c>
      <c r="N462" s="3">
        <f t="shared" ref="N462:N466" si="86">M462/M461</f>
        <v>0.72979797979797978</v>
      </c>
      <c r="O462" s="5">
        <f t="shared" ref="O462:O466" si="87">100%-N462</f>
        <v>0.27020202020202022</v>
      </c>
      <c r="Q462" s="67"/>
      <c r="AI462" s="3"/>
      <c r="AJ462" s="3"/>
    </row>
    <row r="463" spans="1:36" ht="15" customHeight="1">
      <c r="A463" s="31" t="s">
        <v>64</v>
      </c>
      <c r="D463" s="32">
        <v>249</v>
      </c>
      <c r="H463" s="33"/>
      <c r="I463" s="5"/>
      <c r="J463" s="5"/>
      <c r="L463" s="5">
        <f>D463/C462</f>
        <v>0.86159169550173009</v>
      </c>
      <c r="M463" s="20">
        <v>267</v>
      </c>
      <c r="N463" s="3">
        <f t="shared" si="86"/>
        <v>0.92387543252595161</v>
      </c>
      <c r="O463" s="5">
        <f t="shared" si="87"/>
        <v>7.6124567474048388E-2</v>
      </c>
      <c r="Q463" s="68">
        <f>M463/M461</f>
        <v>0.6742424242424242</v>
      </c>
      <c r="AI463" s="3"/>
      <c r="AJ463" s="3"/>
    </row>
    <row r="464" spans="1:36" ht="15" customHeight="1">
      <c r="A464" s="31" t="s">
        <v>65</v>
      </c>
      <c r="E464" s="32">
        <v>219</v>
      </c>
      <c r="H464" s="33"/>
      <c r="I464" s="5"/>
      <c r="J464" s="5"/>
      <c r="L464" s="5">
        <f>E464/D463</f>
        <v>0.87951807228915657</v>
      </c>
      <c r="M464" s="20">
        <v>240</v>
      </c>
      <c r="N464" s="3">
        <f t="shared" si="86"/>
        <v>0.898876404494382</v>
      </c>
      <c r="O464" s="5">
        <f t="shared" si="87"/>
        <v>0.101123595505618</v>
      </c>
      <c r="Q464" s="67"/>
      <c r="AI464" s="3"/>
      <c r="AJ464" s="3"/>
    </row>
    <row r="465" spans="1:36" ht="15" customHeight="1">
      <c r="A465" s="32">
        <v>1201</v>
      </c>
      <c r="F465" s="32">
        <v>187</v>
      </c>
      <c r="H465" s="33">
        <v>3</v>
      </c>
      <c r="I465" s="5"/>
      <c r="J465" s="5"/>
      <c r="L465" s="5">
        <f>F465/E464</f>
        <v>0.85388127853881279</v>
      </c>
      <c r="M465" s="20">
        <v>219</v>
      </c>
      <c r="N465" s="3">
        <f t="shared" si="86"/>
        <v>0.91249999999999998</v>
      </c>
      <c r="O465" s="5">
        <f t="shared" si="87"/>
        <v>8.7500000000000022E-2</v>
      </c>
      <c r="Q465" s="67"/>
      <c r="AI465" s="3"/>
      <c r="AJ465" s="3"/>
    </row>
    <row r="466" spans="1:36" ht="15" customHeight="1">
      <c r="A466" s="32">
        <v>1202</v>
      </c>
      <c r="G466" s="32">
        <v>158</v>
      </c>
      <c r="H466" s="33">
        <v>98</v>
      </c>
      <c r="I466" s="5"/>
      <c r="J466" s="5"/>
      <c r="L466" s="5">
        <f>G466/F465</f>
        <v>0.84491978609625673</v>
      </c>
      <c r="M466" s="20">
        <v>186</v>
      </c>
      <c r="N466" s="3">
        <f t="shared" si="86"/>
        <v>0.84931506849315064</v>
      </c>
      <c r="O466" s="5">
        <f t="shared" si="87"/>
        <v>0.15068493150684936</v>
      </c>
      <c r="Q466" s="67"/>
      <c r="AI466" s="3"/>
      <c r="AJ466" s="3"/>
    </row>
    <row r="467" spans="1:36" ht="15" customHeight="1">
      <c r="A467" s="32">
        <v>1301</v>
      </c>
      <c r="G467" s="32">
        <v>40</v>
      </c>
      <c r="H467" s="33">
        <v>14</v>
      </c>
      <c r="I467" s="5"/>
      <c r="J467" s="5"/>
      <c r="L467" s="5"/>
      <c r="M467" s="20">
        <v>46</v>
      </c>
      <c r="N467" s="3"/>
      <c r="O467" s="5"/>
      <c r="Q467" s="67"/>
      <c r="AI467" s="3"/>
      <c r="AJ467" s="3"/>
    </row>
    <row r="468" spans="1:36" ht="15" customHeight="1">
      <c r="A468" s="32">
        <v>1302</v>
      </c>
      <c r="G468" s="32">
        <v>10</v>
      </c>
      <c r="H468" s="33">
        <v>4</v>
      </c>
      <c r="I468" s="5"/>
      <c r="J468" s="5"/>
      <c r="L468" s="5"/>
      <c r="M468" s="20">
        <v>12</v>
      </c>
      <c r="N468" s="3"/>
      <c r="O468" s="5"/>
      <c r="Q468" s="67"/>
      <c r="AI468" s="3"/>
      <c r="AJ468" s="3"/>
    </row>
    <row r="469" spans="1:36" ht="15" customHeight="1">
      <c r="A469" s="32">
        <v>1401</v>
      </c>
      <c r="G469" s="32">
        <v>2</v>
      </c>
      <c r="H469" s="33">
        <v>1</v>
      </c>
      <c r="I469" s="5"/>
      <c r="J469" s="5"/>
      <c r="L469" s="5"/>
      <c r="M469" s="20">
        <v>2</v>
      </c>
      <c r="N469" s="3"/>
      <c r="O469" s="5"/>
      <c r="Q469" s="67"/>
      <c r="AI469" s="3"/>
      <c r="AJ469" s="3"/>
    </row>
    <row r="470" spans="1:36" ht="15" customHeight="1">
      <c r="H470" s="32">
        <f>SUM(H465:H469)</f>
        <v>120</v>
      </c>
      <c r="I470" s="5">
        <f>(H466+H465)/B461</f>
        <v>0.25505050505050503</v>
      </c>
      <c r="J470" s="5">
        <f>H470/B461</f>
        <v>0.30303030303030304</v>
      </c>
      <c r="K470" s="5">
        <f>J470-I470</f>
        <v>4.7979797979798011E-2</v>
      </c>
      <c r="L470" s="5"/>
      <c r="M470" s="6"/>
      <c r="N470" s="6"/>
      <c r="O470" s="5"/>
      <c r="Q470" s="67"/>
      <c r="AI470" s="3"/>
      <c r="AJ470" s="3"/>
    </row>
    <row r="471" spans="1:36" ht="15" customHeight="1">
      <c r="A471" s="44" t="s">
        <v>79</v>
      </c>
      <c r="I471" s="5"/>
      <c r="J471" s="5"/>
      <c r="L471" s="5"/>
      <c r="M471" s="6"/>
      <c r="N471" s="6"/>
      <c r="O471" s="5"/>
      <c r="Q471" s="67"/>
      <c r="AI471" s="3"/>
      <c r="AJ471" s="3"/>
    </row>
    <row r="472" spans="1:36" ht="26.25" customHeight="1">
      <c r="B472" s="185" t="s">
        <v>1</v>
      </c>
      <c r="C472" s="186"/>
      <c r="D472" s="186"/>
      <c r="E472" s="186"/>
      <c r="F472" s="186"/>
      <c r="G472" s="186"/>
      <c r="I472" s="7" t="s">
        <v>2</v>
      </c>
      <c r="J472" s="7" t="s">
        <v>3</v>
      </c>
      <c r="K472" s="8" t="s">
        <v>4</v>
      </c>
      <c r="L472" s="7" t="s">
        <v>5</v>
      </c>
      <c r="M472" s="9" t="s">
        <v>6</v>
      </c>
      <c r="N472" s="9" t="s">
        <v>7</v>
      </c>
      <c r="O472" s="5"/>
      <c r="Q472" s="67"/>
      <c r="AI472" s="3"/>
      <c r="AJ472" s="3"/>
    </row>
    <row r="473" spans="1:36" ht="15" customHeight="1">
      <c r="A473" s="12" t="s">
        <v>9</v>
      </c>
      <c r="B473" s="13">
        <v>1</v>
      </c>
      <c r="C473" s="13">
        <v>2</v>
      </c>
      <c r="D473" s="13">
        <v>3</v>
      </c>
      <c r="E473" s="13">
        <v>4</v>
      </c>
      <c r="F473" s="13">
        <v>5</v>
      </c>
      <c r="G473" s="13">
        <v>6</v>
      </c>
      <c r="H473" s="14" t="s">
        <v>10</v>
      </c>
      <c r="I473" s="41"/>
      <c r="J473" s="15"/>
      <c r="K473" s="16"/>
      <c r="L473" s="17"/>
      <c r="M473" s="6"/>
      <c r="N473" s="6"/>
      <c r="O473" s="5"/>
      <c r="Q473" s="67"/>
      <c r="AI473" s="3"/>
      <c r="AJ473" s="3"/>
    </row>
    <row r="474" spans="1:36" ht="15" customHeight="1">
      <c r="A474" s="31" t="s">
        <v>63</v>
      </c>
      <c r="B474" s="13">
        <v>2874</v>
      </c>
      <c r="C474" s="13"/>
      <c r="D474" s="13"/>
      <c r="E474" s="13"/>
      <c r="F474" s="13"/>
      <c r="G474" s="13"/>
      <c r="H474" s="33"/>
      <c r="I474" s="41"/>
      <c r="J474" s="15"/>
      <c r="K474" s="16"/>
      <c r="L474" s="17"/>
      <c r="M474" s="20">
        <f>B474</f>
        <v>2874</v>
      </c>
      <c r="N474" s="6"/>
      <c r="O474" s="5"/>
      <c r="Q474" s="67"/>
      <c r="AI474" s="3"/>
      <c r="AJ474" s="3"/>
    </row>
    <row r="475" spans="1:36" ht="15" customHeight="1">
      <c r="A475" s="31" t="s">
        <v>64</v>
      </c>
      <c r="B475" s="13"/>
      <c r="C475" s="13">
        <v>2396</v>
      </c>
      <c r="D475" s="13"/>
      <c r="E475" s="13"/>
      <c r="F475" s="13"/>
      <c r="G475" s="13"/>
      <c r="H475" s="33"/>
      <c r="I475" s="41"/>
      <c r="J475" s="41"/>
      <c r="K475" s="41"/>
      <c r="L475" s="17">
        <f>C475/B474</f>
        <v>0.83368128044537226</v>
      </c>
      <c r="M475" s="20">
        <v>2401</v>
      </c>
      <c r="N475" s="3">
        <f t="shared" ref="N475:N479" si="88">M475/M474</f>
        <v>0.83542101600556717</v>
      </c>
      <c r="O475" s="5">
        <f t="shared" ref="O475:O479" si="89">100%-N475</f>
        <v>0.16457898399443283</v>
      </c>
      <c r="Q475" s="67"/>
      <c r="AI475" s="3"/>
      <c r="AJ475" s="3"/>
    </row>
    <row r="476" spans="1:36" ht="15" customHeight="1">
      <c r="A476" s="31" t="s">
        <v>65</v>
      </c>
      <c r="D476" s="32">
        <v>2225</v>
      </c>
      <c r="H476" s="33"/>
      <c r="I476" s="5"/>
      <c r="J476" s="5"/>
      <c r="L476" s="5">
        <f>D476/C475</f>
        <v>0.92863105175292149</v>
      </c>
      <c r="M476" s="20">
        <v>2293</v>
      </c>
      <c r="N476" s="3">
        <f t="shared" si="88"/>
        <v>0.95501874219075389</v>
      </c>
      <c r="O476" s="5">
        <f t="shared" si="89"/>
        <v>4.4981257809246111E-2</v>
      </c>
      <c r="Q476" s="68">
        <f>M476/M474</f>
        <v>0.79784272790535837</v>
      </c>
      <c r="AI476" s="3"/>
      <c r="AJ476" s="3"/>
    </row>
    <row r="477" spans="1:36" ht="15" customHeight="1">
      <c r="A477" s="32">
        <v>1201</v>
      </c>
      <c r="E477" s="32">
        <v>2113</v>
      </c>
      <c r="H477" s="33"/>
      <c r="I477" s="5"/>
      <c r="J477" s="5"/>
      <c r="L477" s="5">
        <f>E477/D476</f>
        <v>0.94966292134831465</v>
      </c>
      <c r="M477" s="20">
        <v>2209</v>
      </c>
      <c r="N477" s="3">
        <f t="shared" si="88"/>
        <v>0.96336676842564328</v>
      </c>
      <c r="O477" s="5">
        <f t="shared" si="89"/>
        <v>3.6633231574356717E-2</v>
      </c>
      <c r="Q477" s="67"/>
      <c r="AI477" s="3"/>
      <c r="AJ477" s="3"/>
    </row>
    <row r="478" spans="1:36" ht="12.75" customHeight="1">
      <c r="A478" s="32">
        <v>1202</v>
      </c>
      <c r="F478" s="32">
        <v>1913</v>
      </c>
      <c r="H478" s="33">
        <v>11</v>
      </c>
      <c r="I478" s="5"/>
      <c r="J478" s="5"/>
      <c r="L478" s="5">
        <f>F478/E477</f>
        <v>0.90534784666351165</v>
      </c>
      <c r="M478" s="20">
        <v>2076</v>
      </c>
      <c r="N478" s="3">
        <f t="shared" si="88"/>
        <v>0.93979176097781802</v>
      </c>
      <c r="O478" s="5">
        <f t="shared" si="89"/>
        <v>6.0208239022181975E-2</v>
      </c>
      <c r="AI478" s="3"/>
      <c r="AJ478" s="3"/>
    </row>
    <row r="479" spans="1:36" ht="12.75" customHeight="1">
      <c r="A479" s="32">
        <v>1301</v>
      </c>
      <c r="G479" s="32">
        <v>1845</v>
      </c>
      <c r="H479" s="33">
        <v>1072</v>
      </c>
      <c r="I479" s="5"/>
      <c r="J479" s="5"/>
      <c r="L479" s="5">
        <f>G479/F478</f>
        <v>0.96445373758494513</v>
      </c>
      <c r="M479" s="20">
        <v>1966</v>
      </c>
      <c r="N479" s="3">
        <f t="shared" si="88"/>
        <v>0.94701348747591518</v>
      </c>
      <c r="O479" s="5">
        <f t="shared" si="89"/>
        <v>5.2986512524084817E-2</v>
      </c>
      <c r="AI479" s="3"/>
      <c r="AJ479" s="3"/>
    </row>
    <row r="480" spans="1:36" ht="12.75" customHeight="1">
      <c r="A480" s="32">
        <v>1302</v>
      </c>
      <c r="G480" s="32">
        <v>226</v>
      </c>
      <c r="H480" s="33">
        <v>59</v>
      </c>
      <c r="I480" s="5"/>
      <c r="J480" s="5"/>
      <c r="L480" s="5"/>
      <c r="M480" s="20">
        <v>295</v>
      </c>
      <c r="N480" s="3"/>
      <c r="O480" s="5"/>
      <c r="AI480" s="3"/>
      <c r="AJ480" s="3"/>
    </row>
    <row r="481" spans="1:36" ht="12.75" customHeight="1">
      <c r="A481" s="32">
        <v>1401</v>
      </c>
      <c r="G481" s="32">
        <v>62</v>
      </c>
      <c r="H481" s="33">
        <v>26</v>
      </c>
      <c r="I481" s="5"/>
      <c r="J481" s="5"/>
      <c r="L481" s="5"/>
      <c r="M481" s="20">
        <v>62</v>
      </c>
      <c r="N481" s="3"/>
      <c r="O481" s="5"/>
      <c r="AI481" s="3"/>
      <c r="AJ481" s="3"/>
    </row>
    <row r="482" spans="1:36" ht="12.75" customHeight="1">
      <c r="A482" s="32">
        <v>1402</v>
      </c>
      <c r="G482" s="32">
        <v>15</v>
      </c>
      <c r="H482" s="33">
        <v>7</v>
      </c>
      <c r="I482" s="5"/>
      <c r="J482" s="5"/>
      <c r="L482" s="5"/>
      <c r="M482" s="20">
        <v>18</v>
      </c>
      <c r="N482" s="3"/>
      <c r="O482" s="5"/>
      <c r="AI482" s="3"/>
      <c r="AJ482" s="3"/>
    </row>
    <row r="483" spans="1:36" ht="12.75" customHeight="1">
      <c r="A483" s="32">
        <v>1501</v>
      </c>
      <c r="G483" s="32">
        <v>1</v>
      </c>
      <c r="H483" s="33">
        <v>1</v>
      </c>
      <c r="I483" s="5"/>
      <c r="J483" s="5"/>
      <c r="L483" s="5"/>
      <c r="M483" s="20">
        <v>1</v>
      </c>
      <c r="N483" s="3"/>
      <c r="O483" s="5"/>
      <c r="AI483" s="3"/>
      <c r="AJ483" s="3"/>
    </row>
    <row r="484" spans="1:36" ht="12.75" customHeight="1">
      <c r="A484" s="32">
        <v>1502</v>
      </c>
      <c r="H484" s="33"/>
      <c r="I484" s="5"/>
      <c r="J484" s="5"/>
      <c r="L484" s="5"/>
      <c r="M484" s="20"/>
      <c r="N484" s="3"/>
      <c r="O484" s="5"/>
      <c r="AI484" s="3"/>
      <c r="AJ484" s="3"/>
    </row>
    <row r="485" spans="1:36" ht="12.75" customHeight="1">
      <c r="H485" s="32">
        <f>SUM(H478:H483)</f>
        <v>1176</v>
      </c>
      <c r="I485" s="5">
        <f>SUM(H478:H479)/B474</f>
        <v>0.37682672233820458</v>
      </c>
      <c r="J485" s="5">
        <f>H485/B474</f>
        <v>0.40918580375782881</v>
      </c>
      <c r="K485" s="5">
        <f>J485-I485</f>
        <v>3.2359081419624236E-2</v>
      </c>
      <c r="L485" s="5"/>
      <c r="M485" s="6"/>
      <c r="N485" s="6"/>
      <c r="O485" s="5"/>
      <c r="AI485" s="3"/>
      <c r="AJ485" s="3"/>
    </row>
    <row r="486" spans="1:36" ht="12.75" customHeight="1">
      <c r="I486" s="5"/>
      <c r="J486" s="5"/>
      <c r="L486" s="5"/>
      <c r="M486" s="6"/>
      <c r="N486" s="6"/>
      <c r="O486" s="5"/>
      <c r="AI486" s="3"/>
      <c r="AJ486" s="3"/>
    </row>
    <row r="487" spans="1:36" ht="12.75" customHeight="1">
      <c r="I487" s="5"/>
      <c r="J487" s="5"/>
      <c r="L487" s="5"/>
      <c r="M487" s="6"/>
      <c r="N487" s="6"/>
      <c r="O487" s="5"/>
      <c r="AI487" s="3"/>
      <c r="AJ487" s="3"/>
    </row>
    <row r="488" spans="1:36" ht="12.75" customHeight="1">
      <c r="A488" s="44" t="s">
        <v>80</v>
      </c>
      <c r="I488" s="5"/>
      <c r="J488" s="5"/>
      <c r="L488" s="5"/>
      <c r="M488" s="6"/>
      <c r="N488" s="6"/>
      <c r="O488" s="5"/>
      <c r="AI488" s="3"/>
      <c r="AJ488" s="3"/>
    </row>
    <row r="489" spans="1:36" ht="25.5" customHeight="1">
      <c r="B489" s="185" t="s">
        <v>1</v>
      </c>
      <c r="C489" s="186"/>
      <c r="D489" s="186"/>
      <c r="E489" s="186"/>
      <c r="F489" s="186"/>
      <c r="G489" s="186"/>
      <c r="I489" s="7" t="s">
        <v>2</v>
      </c>
      <c r="J489" s="7" t="s">
        <v>3</v>
      </c>
      <c r="K489" s="8" t="s">
        <v>4</v>
      </c>
      <c r="L489" s="7" t="s">
        <v>5</v>
      </c>
      <c r="M489" s="9" t="s">
        <v>6</v>
      </c>
      <c r="N489" s="9" t="s">
        <v>7</v>
      </c>
      <c r="O489" s="5"/>
      <c r="AI489" s="3"/>
      <c r="AJ489" s="3"/>
    </row>
    <row r="490" spans="1:36" ht="12.75" customHeight="1">
      <c r="A490" s="12" t="s">
        <v>9</v>
      </c>
      <c r="B490" s="13">
        <v>1</v>
      </c>
      <c r="C490" s="13">
        <v>2</v>
      </c>
      <c r="D490" s="13">
        <v>3</v>
      </c>
      <c r="E490" s="13">
        <v>4</v>
      </c>
      <c r="F490" s="13">
        <v>5</v>
      </c>
      <c r="G490" s="13">
        <v>6</v>
      </c>
      <c r="H490" s="14" t="s">
        <v>10</v>
      </c>
      <c r="I490" s="41"/>
      <c r="J490" s="15"/>
      <c r="K490" s="16"/>
      <c r="L490" s="17"/>
      <c r="M490" s="6"/>
      <c r="N490" s="6"/>
      <c r="O490" s="5"/>
      <c r="AI490" s="3"/>
      <c r="AJ490" s="3"/>
    </row>
    <row r="491" spans="1:36" ht="12.75" customHeight="1">
      <c r="A491" s="31" t="s">
        <v>64</v>
      </c>
      <c r="B491" s="13">
        <v>612</v>
      </c>
      <c r="C491" s="13"/>
      <c r="D491" s="13"/>
      <c r="E491" s="13"/>
      <c r="F491" s="13"/>
      <c r="G491" s="13"/>
      <c r="H491" s="19"/>
      <c r="I491" s="41"/>
      <c r="J491" s="15"/>
      <c r="K491" s="16"/>
      <c r="L491" s="17"/>
      <c r="M491" s="20">
        <f>B491</f>
        <v>612</v>
      </c>
      <c r="N491" s="6"/>
      <c r="O491" s="5"/>
      <c r="AI491" s="3"/>
      <c r="AJ491" s="3"/>
    </row>
    <row r="492" spans="1:36" ht="12.75" customHeight="1">
      <c r="A492" s="31" t="s">
        <v>65</v>
      </c>
      <c r="B492" s="13"/>
      <c r="C492" s="13">
        <v>474</v>
      </c>
      <c r="D492" s="13"/>
      <c r="E492" s="13"/>
      <c r="F492" s="13"/>
      <c r="G492" s="13"/>
      <c r="H492" s="33"/>
      <c r="I492" s="41"/>
      <c r="J492" s="41"/>
      <c r="K492" s="41"/>
      <c r="L492" s="17">
        <f>C492/B491</f>
        <v>0.77450980392156865</v>
      </c>
      <c r="M492" s="20">
        <v>476</v>
      </c>
      <c r="N492" s="3">
        <f t="shared" ref="N492:N496" si="90">M492/M491</f>
        <v>0.77777777777777779</v>
      </c>
      <c r="O492" s="5">
        <f t="shared" ref="O492:O496" si="91">100%-N492</f>
        <v>0.22222222222222221</v>
      </c>
      <c r="AI492" s="3"/>
      <c r="AJ492" s="3"/>
    </row>
    <row r="493" spans="1:36" ht="12.75" customHeight="1">
      <c r="A493" s="32">
        <v>1201</v>
      </c>
      <c r="D493" s="32">
        <v>419</v>
      </c>
      <c r="H493" s="33"/>
      <c r="I493" s="5"/>
      <c r="J493" s="5"/>
      <c r="L493" s="5">
        <f>D493/C492</f>
        <v>0.88396624472573837</v>
      </c>
      <c r="M493" s="20">
        <v>451</v>
      </c>
      <c r="N493" s="3">
        <f t="shared" si="90"/>
        <v>0.94747899159663862</v>
      </c>
      <c r="O493" s="5">
        <f t="shared" si="91"/>
        <v>5.252100840336138E-2</v>
      </c>
      <c r="Q493" s="3">
        <f>M493/M491</f>
        <v>0.73692810457516345</v>
      </c>
      <c r="AI493" s="3"/>
      <c r="AJ493" s="3"/>
    </row>
    <row r="494" spans="1:36" ht="12.75" customHeight="1">
      <c r="A494" s="32">
        <v>1202</v>
      </c>
      <c r="E494" s="32">
        <v>342</v>
      </c>
      <c r="H494" s="33"/>
      <c r="I494" s="5"/>
      <c r="J494" s="5"/>
      <c r="L494" s="5">
        <f>E494/D493</f>
        <v>0.81622911694510736</v>
      </c>
      <c r="M494" s="20">
        <v>399</v>
      </c>
      <c r="N494" s="3">
        <f t="shared" si="90"/>
        <v>0.88470066518847001</v>
      </c>
      <c r="O494" s="5">
        <f t="shared" si="91"/>
        <v>0.11529933481152999</v>
      </c>
      <c r="AI494" s="3"/>
      <c r="AJ494" s="3"/>
    </row>
    <row r="495" spans="1:36" ht="12.75" customHeight="1">
      <c r="A495" s="32">
        <v>1301</v>
      </c>
      <c r="F495" s="32">
        <v>273</v>
      </c>
      <c r="H495" s="33"/>
      <c r="I495" s="5"/>
      <c r="J495" s="5"/>
      <c r="L495" s="5">
        <f>F495/E494</f>
        <v>0.79824561403508776</v>
      </c>
      <c r="M495" s="20">
        <v>331</v>
      </c>
      <c r="N495" s="3">
        <f t="shared" si="90"/>
        <v>0.82957393483709274</v>
      </c>
      <c r="O495" s="5">
        <f t="shared" si="91"/>
        <v>0.17042606516290726</v>
      </c>
      <c r="AI495" s="3"/>
      <c r="AJ495" s="3"/>
    </row>
    <row r="496" spans="1:36" ht="12.75" customHeight="1">
      <c r="A496" s="32">
        <v>1302</v>
      </c>
      <c r="G496" s="32">
        <v>228</v>
      </c>
      <c r="H496" s="33">
        <v>198</v>
      </c>
      <c r="I496" s="5"/>
      <c r="J496" s="5"/>
      <c r="L496" s="5">
        <f>G496/F495</f>
        <v>0.8351648351648352</v>
      </c>
      <c r="M496" s="20">
        <v>286</v>
      </c>
      <c r="N496" s="3">
        <f t="shared" si="90"/>
        <v>0.86404833836858008</v>
      </c>
      <c r="O496" s="5">
        <f t="shared" si="91"/>
        <v>0.13595166163141992</v>
      </c>
      <c r="AI496" s="3"/>
      <c r="AJ496" s="3"/>
    </row>
    <row r="497" spans="1:36" ht="12.75" customHeight="1">
      <c r="A497" s="32">
        <v>1401</v>
      </c>
      <c r="G497" s="32">
        <v>77</v>
      </c>
      <c r="H497" s="33">
        <v>36</v>
      </c>
      <c r="I497" s="5"/>
      <c r="J497" s="5"/>
      <c r="L497" s="5"/>
      <c r="M497" s="20">
        <v>77</v>
      </c>
      <c r="N497" s="3"/>
      <c r="O497" s="5"/>
      <c r="AI497" s="3"/>
      <c r="AJ497" s="3"/>
    </row>
    <row r="498" spans="1:36" ht="12.75" customHeight="1">
      <c r="A498" s="32">
        <v>1402</v>
      </c>
      <c r="G498" s="32">
        <v>27</v>
      </c>
      <c r="H498" s="33">
        <v>10</v>
      </c>
      <c r="I498" s="5"/>
      <c r="J498" s="5"/>
      <c r="L498" s="5"/>
      <c r="M498" s="20">
        <v>30</v>
      </c>
      <c r="N498" s="3"/>
      <c r="O498" s="5"/>
      <c r="AI498" s="3"/>
      <c r="AJ498" s="3"/>
    </row>
    <row r="499" spans="1:36" ht="12.75" customHeight="1">
      <c r="A499" s="32">
        <v>1501</v>
      </c>
      <c r="G499" s="32">
        <v>3</v>
      </c>
      <c r="H499" s="33">
        <v>2</v>
      </c>
      <c r="I499" s="5"/>
      <c r="J499" s="5"/>
      <c r="L499" s="5"/>
      <c r="M499" s="20">
        <v>4</v>
      </c>
      <c r="N499" s="3"/>
      <c r="O499" s="5"/>
      <c r="AI499" s="3"/>
      <c r="AJ499" s="3"/>
    </row>
    <row r="500" spans="1:36" ht="12.75" customHeight="1">
      <c r="A500" s="32">
        <v>1502</v>
      </c>
      <c r="H500" s="33"/>
      <c r="I500" s="5"/>
      <c r="J500" s="5"/>
      <c r="L500" s="5"/>
      <c r="M500" s="20"/>
      <c r="N500" s="3"/>
      <c r="O500" s="5"/>
      <c r="AI500" s="3"/>
      <c r="AJ500" s="3"/>
    </row>
    <row r="501" spans="1:36" ht="12.75" customHeight="1">
      <c r="H501" s="32">
        <f>SUM(H496:H499)</f>
        <v>246</v>
      </c>
      <c r="I501" s="5">
        <f>H496/B491</f>
        <v>0.3235294117647059</v>
      </c>
      <c r="J501" s="5">
        <f>H501/B491</f>
        <v>0.40196078431372551</v>
      </c>
      <c r="K501" s="5">
        <f>J501-I501</f>
        <v>7.8431372549019607E-2</v>
      </c>
      <c r="L501" s="5"/>
      <c r="M501" s="6"/>
      <c r="N501" s="6"/>
      <c r="O501" s="5"/>
      <c r="AI501" s="3"/>
      <c r="AJ501" s="3"/>
    </row>
    <row r="502" spans="1:36" ht="12.75" customHeight="1">
      <c r="I502" s="5"/>
      <c r="J502" s="5"/>
      <c r="L502" s="5"/>
      <c r="M502" s="6"/>
      <c r="N502" s="6"/>
      <c r="O502" s="5"/>
      <c r="AI502" s="3"/>
      <c r="AJ502" s="3"/>
    </row>
    <row r="503" spans="1:36" ht="12.75" customHeight="1">
      <c r="A503" s="44" t="s">
        <v>81</v>
      </c>
      <c r="I503" s="5"/>
      <c r="J503" s="5"/>
      <c r="L503" s="5"/>
      <c r="M503" s="6"/>
      <c r="N503" s="6"/>
      <c r="O503" s="5"/>
      <c r="AI503" s="3"/>
      <c r="AJ503" s="3"/>
    </row>
    <row r="504" spans="1:36" ht="25.5" customHeight="1">
      <c r="B504" s="185" t="s">
        <v>1</v>
      </c>
      <c r="C504" s="186"/>
      <c r="D504" s="186"/>
      <c r="E504" s="186"/>
      <c r="F504" s="186"/>
      <c r="G504" s="186"/>
      <c r="I504" s="7" t="s">
        <v>2</v>
      </c>
      <c r="J504" s="7" t="s">
        <v>3</v>
      </c>
      <c r="K504" s="8" t="s">
        <v>4</v>
      </c>
      <c r="L504" s="7" t="s">
        <v>5</v>
      </c>
      <c r="M504" s="9" t="s">
        <v>6</v>
      </c>
      <c r="N504" s="9" t="s">
        <v>7</v>
      </c>
      <c r="O504" s="5"/>
      <c r="AI504" s="3"/>
      <c r="AJ504" s="3"/>
    </row>
    <row r="505" spans="1:36" ht="12.75" customHeight="1">
      <c r="A505" s="12" t="s">
        <v>9</v>
      </c>
      <c r="B505" s="13">
        <v>1</v>
      </c>
      <c r="C505" s="13">
        <v>2</v>
      </c>
      <c r="D505" s="13">
        <v>3</v>
      </c>
      <c r="E505" s="13">
        <v>4</v>
      </c>
      <c r="F505" s="13">
        <v>5</v>
      </c>
      <c r="G505" s="13">
        <v>6</v>
      </c>
      <c r="H505" s="14" t="s">
        <v>10</v>
      </c>
      <c r="I505" s="41"/>
      <c r="J505" s="15"/>
      <c r="K505" s="16"/>
      <c r="L505" s="17"/>
      <c r="M505" s="6"/>
      <c r="N505" s="6"/>
      <c r="O505" s="5"/>
      <c r="AI505" s="3"/>
      <c r="AJ505" s="3"/>
    </row>
    <row r="506" spans="1:36" ht="12.75" customHeight="1">
      <c r="A506" s="31" t="s">
        <v>65</v>
      </c>
      <c r="B506" s="13">
        <v>2924</v>
      </c>
      <c r="C506" s="13"/>
      <c r="D506" s="13"/>
      <c r="E506" s="13"/>
      <c r="F506" s="13"/>
      <c r="G506" s="13"/>
      <c r="H506" s="33"/>
      <c r="I506" s="41"/>
      <c r="J506" s="15"/>
      <c r="K506" s="16"/>
      <c r="L506" s="17"/>
      <c r="M506" s="20">
        <f>B506</f>
        <v>2924</v>
      </c>
      <c r="N506" s="6"/>
      <c r="O506" s="5"/>
      <c r="AI506" s="3"/>
      <c r="AJ506" s="3"/>
    </row>
    <row r="507" spans="1:36" ht="12.75" customHeight="1">
      <c r="A507" s="32">
        <v>1201</v>
      </c>
      <c r="B507" s="13"/>
      <c r="C507" s="13">
        <v>2379</v>
      </c>
      <c r="D507" s="13"/>
      <c r="E507" s="13"/>
      <c r="F507" s="13"/>
      <c r="G507" s="13"/>
      <c r="H507" s="33"/>
      <c r="I507" s="41"/>
      <c r="J507" s="41"/>
      <c r="K507" s="41"/>
      <c r="L507" s="17">
        <f>C507/B506</f>
        <v>0.81361149110807118</v>
      </c>
      <c r="M507" s="20">
        <v>2383</v>
      </c>
      <c r="N507" s="3">
        <f t="shared" ref="N507:N511" si="92">M507/M506</f>
        <v>0.81497948016415867</v>
      </c>
      <c r="O507" s="5">
        <f t="shared" ref="O507:O511" si="93">100%-N507</f>
        <v>0.18502051983584133</v>
      </c>
      <c r="AI507" s="3"/>
      <c r="AJ507" s="3"/>
    </row>
    <row r="508" spans="1:36" ht="12.75" customHeight="1">
      <c r="A508" s="32">
        <v>1202</v>
      </c>
      <c r="D508" s="32">
        <v>2211</v>
      </c>
      <c r="H508" s="33"/>
      <c r="I508" s="5"/>
      <c r="J508" s="5"/>
      <c r="L508" s="5">
        <f>D508/C507</f>
        <v>0.92938209331651955</v>
      </c>
      <c r="M508" s="20">
        <v>2304</v>
      </c>
      <c r="N508" s="3">
        <f t="shared" si="92"/>
        <v>0.96684851028115826</v>
      </c>
      <c r="O508" s="5">
        <f t="shared" si="93"/>
        <v>3.3151489718841742E-2</v>
      </c>
      <c r="Q508" s="3">
        <f>M508/M506</f>
        <v>0.78796169630642954</v>
      </c>
      <c r="AI508" s="3"/>
      <c r="AJ508" s="3"/>
    </row>
    <row r="509" spans="1:36" ht="12.75" customHeight="1">
      <c r="A509" s="32">
        <v>1301</v>
      </c>
      <c r="E509" s="32">
        <v>2108</v>
      </c>
      <c r="H509" s="33"/>
      <c r="I509" s="5"/>
      <c r="J509" s="5"/>
      <c r="L509" s="5">
        <f>E509/D508</f>
        <v>0.95341474445952057</v>
      </c>
      <c r="M509" s="20">
        <v>2212</v>
      </c>
      <c r="N509" s="3">
        <f t="shared" si="92"/>
        <v>0.96006944444444442</v>
      </c>
      <c r="O509" s="5">
        <f t="shared" si="93"/>
        <v>3.993055555555558E-2</v>
      </c>
      <c r="AI509" s="3"/>
      <c r="AJ509" s="3"/>
    </row>
    <row r="510" spans="1:36" ht="12.75" customHeight="1">
      <c r="A510" s="32">
        <v>1302</v>
      </c>
      <c r="F510" s="32">
        <v>1936</v>
      </c>
      <c r="H510" s="33"/>
      <c r="I510" s="5"/>
      <c r="J510" s="5"/>
      <c r="L510" s="5">
        <f>F510/E509</f>
        <v>0.91840607210626191</v>
      </c>
      <c r="M510" s="20">
        <v>2084</v>
      </c>
      <c r="N510" s="3">
        <f t="shared" si="92"/>
        <v>0.94213381555153708</v>
      </c>
      <c r="O510" s="5">
        <f t="shared" si="93"/>
        <v>5.7866184448462921E-2</v>
      </c>
      <c r="AI510" s="3"/>
      <c r="AJ510" s="3"/>
    </row>
    <row r="511" spans="1:36" ht="12.75" customHeight="1">
      <c r="A511" s="32">
        <v>1401</v>
      </c>
      <c r="G511" s="32">
        <v>1864</v>
      </c>
      <c r="H511" s="33">
        <v>1205</v>
      </c>
      <c r="I511" s="5"/>
      <c r="J511" s="5"/>
      <c r="L511" s="5">
        <f>G511/F510</f>
        <v>0.96280991735537191</v>
      </c>
      <c r="M511" s="20">
        <f>1967</f>
        <v>1967</v>
      </c>
      <c r="N511" s="3">
        <f t="shared" si="92"/>
        <v>0.94385796545105571</v>
      </c>
      <c r="O511" s="5">
        <f t="shared" si="93"/>
        <v>5.6142034548944286E-2</v>
      </c>
      <c r="AI511" s="3"/>
      <c r="AJ511" s="3"/>
    </row>
    <row r="512" spans="1:36" ht="12.75" customHeight="1">
      <c r="A512" s="32">
        <v>1402</v>
      </c>
      <c r="G512" s="6">
        <v>500</v>
      </c>
      <c r="H512" s="33">
        <v>79</v>
      </c>
      <c r="I512" s="5"/>
      <c r="J512" s="5"/>
      <c r="L512" s="5"/>
      <c r="M512" s="20">
        <v>700</v>
      </c>
      <c r="N512" s="3"/>
      <c r="O512" s="5"/>
      <c r="AI512" s="3"/>
      <c r="AJ512" s="3"/>
    </row>
    <row r="513" spans="1:36" ht="12.75" customHeight="1">
      <c r="A513" s="32">
        <v>1501</v>
      </c>
      <c r="G513" s="32">
        <v>62</v>
      </c>
      <c r="H513" s="33"/>
      <c r="I513" s="5"/>
      <c r="J513" s="5"/>
      <c r="L513" s="5"/>
      <c r="M513" s="20">
        <v>74</v>
      </c>
      <c r="N513" s="3"/>
      <c r="O513" s="5"/>
      <c r="AI513" s="3"/>
      <c r="AJ513" s="3"/>
    </row>
    <row r="514" spans="1:36" ht="12.75" customHeight="1">
      <c r="A514" s="32">
        <v>1502</v>
      </c>
      <c r="G514" s="32">
        <v>6</v>
      </c>
      <c r="H514" s="33"/>
      <c r="I514" s="5"/>
      <c r="J514" s="5"/>
      <c r="L514" s="5"/>
      <c r="M514" s="20"/>
      <c r="N514" s="3"/>
      <c r="O514" s="5"/>
      <c r="AI514" s="3"/>
      <c r="AJ514" s="3"/>
    </row>
    <row r="515" spans="1:36" ht="12.75" customHeight="1">
      <c r="H515" s="32">
        <f>SUM(H511:H512)</f>
        <v>1284</v>
      </c>
      <c r="I515" s="5">
        <f>H511/B506</f>
        <v>0.41210670314637482</v>
      </c>
      <c r="J515" s="5">
        <f>H515/B506</f>
        <v>0.43912448700410395</v>
      </c>
      <c r="K515" s="5">
        <f>J515-I515</f>
        <v>2.7017783857729127E-2</v>
      </c>
      <c r="L515" s="5"/>
      <c r="M515" s="6"/>
      <c r="N515" s="6"/>
      <c r="O515" s="5"/>
      <c r="AI515" s="3"/>
      <c r="AJ515" s="3"/>
    </row>
    <row r="516" spans="1:36" ht="12.75" customHeight="1">
      <c r="A516" s="44" t="s">
        <v>82</v>
      </c>
      <c r="I516" s="5"/>
      <c r="J516" s="5"/>
      <c r="L516" s="5"/>
      <c r="M516" s="6"/>
      <c r="N516" s="6"/>
      <c r="O516" s="5"/>
      <c r="AI516" s="3"/>
      <c r="AJ516" s="3"/>
    </row>
    <row r="517" spans="1:36" ht="25.5" customHeight="1">
      <c r="B517" s="185" t="s">
        <v>1</v>
      </c>
      <c r="C517" s="186"/>
      <c r="D517" s="186"/>
      <c r="E517" s="186"/>
      <c r="F517" s="186"/>
      <c r="G517" s="186"/>
      <c r="I517" s="7" t="s">
        <v>2</v>
      </c>
      <c r="J517" s="7" t="s">
        <v>3</v>
      </c>
      <c r="K517" s="8" t="s">
        <v>4</v>
      </c>
      <c r="L517" s="7" t="s">
        <v>5</v>
      </c>
      <c r="M517" s="9" t="s">
        <v>6</v>
      </c>
      <c r="N517" s="9" t="s">
        <v>7</v>
      </c>
      <c r="O517" s="5"/>
      <c r="AI517" s="3"/>
      <c r="AJ517" s="3"/>
    </row>
    <row r="518" spans="1:36" ht="12.75" customHeight="1">
      <c r="A518" s="12" t="s">
        <v>9</v>
      </c>
      <c r="B518" s="13">
        <v>1</v>
      </c>
      <c r="C518" s="13">
        <v>2</v>
      </c>
      <c r="D518" s="13">
        <v>3</v>
      </c>
      <c r="E518" s="13">
        <v>4</v>
      </c>
      <c r="F518" s="13">
        <v>5</v>
      </c>
      <c r="G518" s="13">
        <v>6</v>
      </c>
      <c r="H518" s="14" t="s">
        <v>10</v>
      </c>
      <c r="I518" s="41"/>
      <c r="J518" s="15"/>
      <c r="K518" s="16"/>
      <c r="L518" s="17"/>
      <c r="M518" s="6"/>
      <c r="N518" s="6"/>
      <c r="O518" s="5"/>
      <c r="AI518" s="3"/>
      <c r="AJ518" s="3"/>
    </row>
    <row r="519" spans="1:36" ht="12.75" customHeight="1">
      <c r="A519" s="31" t="s">
        <v>66</v>
      </c>
      <c r="B519" s="13">
        <v>609</v>
      </c>
      <c r="C519" s="13"/>
      <c r="D519" s="13"/>
      <c r="E519" s="13"/>
      <c r="F519" s="13"/>
      <c r="G519" s="13"/>
      <c r="H519" s="33"/>
      <c r="I519" s="41"/>
      <c r="J519" s="15"/>
      <c r="K519" s="16"/>
      <c r="L519" s="17"/>
      <c r="M519" s="20">
        <f>B519</f>
        <v>609</v>
      </c>
      <c r="N519" s="6"/>
      <c r="O519" s="5"/>
      <c r="AI519" s="3"/>
      <c r="AJ519" s="3"/>
    </row>
    <row r="520" spans="1:36" ht="12.75" customHeight="1">
      <c r="A520" s="32">
        <v>1202</v>
      </c>
      <c r="B520" s="13"/>
      <c r="C520" s="13">
        <v>393</v>
      </c>
      <c r="D520" s="13"/>
      <c r="E520" s="13"/>
      <c r="F520" s="13"/>
      <c r="G520" s="13"/>
      <c r="H520" s="33"/>
      <c r="I520" s="41"/>
      <c r="J520" s="41"/>
      <c r="K520" s="41"/>
      <c r="L520" s="17">
        <f>C520/B519</f>
        <v>0.64532019704433496</v>
      </c>
      <c r="M520" s="20">
        <v>395</v>
      </c>
      <c r="N520" s="3">
        <f t="shared" ref="N520:N524" si="94">M520/M519</f>
        <v>0.64860426929392445</v>
      </c>
      <c r="O520" s="5">
        <f t="shared" ref="O520:O524" si="95">100%-N520</f>
        <v>0.35139573070607555</v>
      </c>
      <c r="AI520" s="3"/>
      <c r="AJ520" s="3"/>
    </row>
    <row r="521" spans="1:36" ht="12.75" customHeight="1">
      <c r="A521" s="32">
        <v>1301</v>
      </c>
      <c r="D521" s="32">
        <v>342</v>
      </c>
      <c r="H521" s="33"/>
      <c r="I521" s="5"/>
      <c r="J521" s="5"/>
      <c r="L521" s="17">
        <f>D521/C520</f>
        <v>0.87022900763358779</v>
      </c>
      <c r="M521" s="20">
        <v>362</v>
      </c>
      <c r="N521" s="3">
        <f t="shared" si="94"/>
        <v>0.91645569620253164</v>
      </c>
      <c r="O521" s="5">
        <f t="shared" si="95"/>
        <v>8.3544303797468356E-2</v>
      </c>
      <c r="Q521" s="3">
        <f>M521/M519</f>
        <v>0.59441707717569792</v>
      </c>
      <c r="AI521" s="3"/>
      <c r="AJ521" s="3"/>
    </row>
    <row r="522" spans="1:36" ht="12.75" customHeight="1">
      <c r="A522" s="32">
        <v>1302</v>
      </c>
      <c r="E522" s="32">
        <v>297</v>
      </c>
      <c r="H522" s="33"/>
      <c r="I522" s="5"/>
      <c r="J522" s="5"/>
      <c r="L522" s="17">
        <f>E522/D521</f>
        <v>0.86842105263157898</v>
      </c>
      <c r="M522" s="20">
        <v>331</v>
      </c>
      <c r="N522" s="3">
        <f t="shared" si="94"/>
        <v>0.91436464088397795</v>
      </c>
      <c r="O522" s="5">
        <f t="shared" si="95"/>
        <v>8.5635359116022047E-2</v>
      </c>
      <c r="AI522" s="3"/>
      <c r="AJ522" s="3"/>
    </row>
    <row r="523" spans="1:36" ht="12.75" customHeight="1">
      <c r="A523" s="32">
        <v>1401</v>
      </c>
      <c r="F523" s="32">
        <v>278</v>
      </c>
      <c r="H523" s="33"/>
      <c r="I523" s="5"/>
      <c r="J523" s="5"/>
      <c r="L523" s="5">
        <f>F523/E522</f>
        <v>0.93602693602693599</v>
      </c>
      <c r="M523" s="20">
        <v>286</v>
      </c>
      <c r="N523" s="3">
        <f t="shared" si="94"/>
        <v>0.86404833836858008</v>
      </c>
      <c r="O523" s="5">
        <f t="shared" si="95"/>
        <v>0.13595166163141992</v>
      </c>
      <c r="AI523" s="3"/>
      <c r="AJ523" s="3"/>
    </row>
    <row r="524" spans="1:36" ht="12.75" customHeight="1">
      <c r="A524" s="32">
        <v>1402</v>
      </c>
      <c r="G524" s="32">
        <v>262</v>
      </c>
      <c r="H524" s="33">
        <v>210</v>
      </c>
      <c r="I524" s="5"/>
      <c r="J524" s="5"/>
      <c r="L524" s="5">
        <f>G524/F523</f>
        <v>0.94244604316546765</v>
      </c>
      <c r="M524" s="20">
        <v>326</v>
      </c>
      <c r="N524" s="3">
        <f t="shared" si="94"/>
        <v>1.1398601398601398</v>
      </c>
      <c r="O524" s="5">
        <f t="shared" si="95"/>
        <v>-0.13986013986013979</v>
      </c>
      <c r="AI524" s="3"/>
      <c r="AJ524" s="3"/>
    </row>
    <row r="525" spans="1:36" ht="12.75" customHeight="1">
      <c r="A525" s="32">
        <v>1501</v>
      </c>
      <c r="G525" s="32">
        <v>74</v>
      </c>
      <c r="H525" s="33">
        <v>54</v>
      </c>
      <c r="I525" s="5"/>
      <c r="J525" s="5"/>
      <c r="L525" s="5"/>
      <c r="M525" s="20">
        <v>86</v>
      </c>
      <c r="N525" s="3"/>
      <c r="O525" s="5"/>
      <c r="AI525" s="3"/>
      <c r="AJ525" s="3"/>
    </row>
    <row r="526" spans="1:36" ht="12.75" customHeight="1">
      <c r="A526" s="32">
        <v>1502</v>
      </c>
      <c r="G526" s="32">
        <v>14</v>
      </c>
      <c r="H526" s="33">
        <v>7</v>
      </c>
      <c r="I526" s="5"/>
      <c r="J526" s="5"/>
      <c r="L526" s="5"/>
      <c r="M526" s="20">
        <v>14</v>
      </c>
      <c r="N526" s="3"/>
      <c r="O526" s="5"/>
      <c r="AI526" s="3"/>
      <c r="AJ526" s="3"/>
    </row>
    <row r="527" spans="1:36" ht="12.75" customHeight="1">
      <c r="A527" s="31" t="s">
        <v>83</v>
      </c>
      <c r="G527" s="32">
        <v>2</v>
      </c>
      <c r="H527" s="33">
        <v>1</v>
      </c>
      <c r="I527" s="5"/>
      <c r="J527" s="5"/>
      <c r="L527" s="5"/>
      <c r="M527" s="20">
        <v>5</v>
      </c>
      <c r="N527" s="3"/>
      <c r="O527" s="5"/>
      <c r="AI527" s="3"/>
      <c r="AJ527" s="3"/>
    </row>
    <row r="528" spans="1:36" ht="12.75" customHeight="1">
      <c r="H528" s="32">
        <f>SUM(H524:H527)</f>
        <v>272</v>
      </c>
      <c r="I528" s="5">
        <f>H524/B519</f>
        <v>0.34482758620689657</v>
      </c>
      <c r="J528" s="5">
        <f>H528/B519</f>
        <v>0.44663382594417078</v>
      </c>
      <c r="K528" s="5">
        <f>J528-I528</f>
        <v>0.10180623973727421</v>
      </c>
      <c r="L528" s="5"/>
      <c r="M528" s="6"/>
      <c r="N528" s="6"/>
      <c r="O528" s="5"/>
      <c r="AI528" s="3"/>
      <c r="AJ528" s="3"/>
    </row>
    <row r="529" spans="1:36" ht="12.75" customHeight="1">
      <c r="A529" s="44" t="s">
        <v>84</v>
      </c>
      <c r="I529" s="5"/>
      <c r="J529" s="5"/>
      <c r="L529" s="5"/>
      <c r="M529" s="6"/>
      <c r="N529" s="6"/>
      <c r="O529" s="5"/>
      <c r="AI529" s="3"/>
      <c r="AJ529" s="3"/>
    </row>
    <row r="530" spans="1:36" ht="25.5" customHeight="1">
      <c r="B530" s="185" t="s">
        <v>1</v>
      </c>
      <c r="C530" s="186"/>
      <c r="D530" s="186"/>
      <c r="E530" s="186"/>
      <c r="F530" s="186"/>
      <c r="G530" s="186"/>
      <c r="I530" s="7" t="s">
        <v>2</v>
      </c>
      <c r="J530" s="7" t="s">
        <v>3</v>
      </c>
      <c r="K530" s="8" t="s">
        <v>4</v>
      </c>
      <c r="L530" s="7" t="s">
        <v>5</v>
      </c>
      <c r="M530" s="9" t="s">
        <v>6</v>
      </c>
      <c r="N530" s="9" t="s">
        <v>7</v>
      </c>
      <c r="O530" s="5"/>
      <c r="AI530" s="3"/>
      <c r="AJ530" s="3"/>
    </row>
    <row r="531" spans="1:36" ht="12.75" customHeight="1">
      <c r="A531" s="12" t="s">
        <v>9</v>
      </c>
      <c r="B531" s="13">
        <v>1</v>
      </c>
      <c r="C531" s="13">
        <v>2</v>
      </c>
      <c r="D531" s="13">
        <v>3</v>
      </c>
      <c r="E531" s="13">
        <v>4</v>
      </c>
      <c r="F531" s="13">
        <v>5</v>
      </c>
      <c r="G531" s="13">
        <v>6</v>
      </c>
      <c r="H531" s="14" t="s">
        <v>10</v>
      </c>
      <c r="I531" s="41"/>
      <c r="J531" s="15"/>
      <c r="K531" s="16"/>
      <c r="L531" s="17"/>
      <c r="M531" s="6"/>
      <c r="N531" s="6"/>
      <c r="O531" s="5"/>
      <c r="AI531" s="3"/>
      <c r="AJ531" s="3"/>
    </row>
    <row r="532" spans="1:36" ht="12.75" customHeight="1">
      <c r="A532" s="31" t="s">
        <v>70</v>
      </c>
      <c r="B532" s="13">
        <v>3476</v>
      </c>
      <c r="C532" s="13"/>
      <c r="D532" s="13"/>
      <c r="E532" s="13"/>
      <c r="F532" s="13"/>
      <c r="G532" s="13"/>
      <c r="H532" s="19"/>
      <c r="I532" s="41"/>
      <c r="J532" s="15"/>
      <c r="K532" s="16"/>
      <c r="L532" s="17"/>
      <c r="M532" s="20">
        <f>B532</f>
        <v>3476</v>
      </c>
      <c r="N532" s="6"/>
      <c r="O532" s="5"/>
      <c r="AI532" s="3"/>
      <c r="AJ532" s="3"/>
    </row>
    <row r="533" spans="1:36" ht="12.75" customHeight="1">
      <c r="A533" s="32">
        <v>1301</v>
      </c>
      <c r="B533" s="13"/>
      <c r="C533" s="13">
        <v>2443</v>
      </c>
      <c r="D533" s="13"/>
      <c r="E533" s="13"/>
      <c r="F533" s="13"/>
      <c r="G533" s="13"/>
      <c r="H533" s="33"/>
      <c r="I533" s="41"/>
      <c r="J533" s="41"/>
      <c r="K533" s="41"/>
      <c r="L533" s="17">
        <f>C533/B532</f>
        <v>0.70281933256616802</v>
      </c>
      <c r="M533" s="20">
        <v>2451</v>
      </c>
      <c r="N533" s="3">
        <f t="shared" ref="N533:N537" si="96">M533/M532</f>
        <v>0.70512082853855007</v>
      </c>
      <c r="O533" s="5">
        <f t="shared" ref="O533:O537" si="97">100%-N533</f>
        <v>0.29487917146144993</v>
      </c>
      <c r="AI533" s="3"/>
      <c r="AJ533" s="3"/>
    </row>
    <row r="534" spans="1:36" ht="12.75" customHeight="1">
      <c r="A534" s="32">
        <v>1302</v>
      </c>
      <c r="D534" s="32">
        <v>2252</v>
      </c>
      <c r="H534" s="33"/>
      <c r="I534" s="5"/>
      <c r="J534" s="5"/>
      <c r="L534" s="17">
        <f>D534/C533</f>
        <v>0.92181743757674994</v>
      </c>
      <c r="M534" s="20">
        <v>2345</v>
      </c>
      <c r="N534" s="3">
        <f t="shared" si="96"/>
        <v>0.95675234598123216</v>
      </c>
      <c r="O534" s="5">
        <f t="shared" si="97"/>
        <v>4.3247654018767845E-2</v>
      </c>
      <c r="Q534" s="3">
        <f>M534/M532</f>
        <v>0.67462600690448793</v>
      </c>
      <c r="AI534" s="3"/>
      <c r="AJ534" s="3"/>
    </row>
    <row r="535" spans="1:36" ht="12.75" customHeight="1">
      <c r="A535" s="32">
        <v>1401</v>
      </c>
      <c r="E535" s="32">
        <v>2223</v>
      </c>
      <c r="H535" s="33"/>
      <c r="I535" s="5"/>
      <c r="J535" s="5"/>
      <c r="L535" s="17">
        <f>E535/D534</f>
        <v>0.9871225577264654</v>
      </c>
      <c r="M535" s="20">
        <v>2280</v>
      </c>
      <c r="N535" s="3">
        <f t="shared" si="96"/>
        <v>0.97228144989339016</v>
      </c>
      <c r="O535" s="5">
        <f t="shared" si="97"/>
        <v>2.7718550106609841E-2</v>
      </c>
      <c r="AI535" s="3"/>
      <c r="AJ535" s="3"/>
    </row>
    <row r="536" spans="1:36" ht="12.75" customHeight="1">
      <c r="A536" s="32">
        <v>1402</v>
      </c>
      <c r="F536" s="32">
        <v>2009</v>
      </c>
      <c r="H536" s="33">
        <v>4</v>
      </c>
      <c r="I536" s="5"/>
      <c r="J536" s="5"/>
      <c r="L536" s="5">
        <f>F536/E535</f>
        <v>0.9037336932073774</v>
      </c>
      <c r="M536" s="20">
        <v>2148</v>
      </c>
      <c r="N536" s="3">
        <f t="shared" si="96"/>
        <v>0.94210526315789478</v>
      </c>
      <c r="O536" s="5">
        <f t="shared" si="97"/>
        <v>5.7894736842105221E-2</v>
      </c>
      <c r="AI536" s="3"/>
      <c r="AJ536" s="3"/>
    </row>
    <row r="537" spans="1:36" ht="12.75" customHeight="1">
      <c r="A537" s="32">
        <v>1501</v>
      </c>
      <c r="G537" s="32">
        <v>1947</v>
      </c>
      <c r="H537" s="33">
        <v>1644</v>
      </c>
      <c r="I537" s="5"/>
      <c r="J537" s="5"/>
      <c r="L537" s="5">
        <f>G537/F536</f>
        <v>0.96913887506221996</v>
      </c>
      <c r="M537" s="20">
        <v>2071</v>
      </c>
      <c r="N537" s="3">
        <f t="shared" si="96"/>
        <v>0.96415270018621979</v>
      </c>
      <c r="O537" s="5">
        <f t="shared" si="97"/>
        <v>3.5847299813780209E-2</v>
      </c>
      <c r="AI537" s="3"/>
      <c r="AJ537" s="3"/>
    </row>
    <row r="538" spans="1:36" ht="12.75" customHeight="1">
      <c r="A538" s="32">
        <v>1502</v>
      </c>
      <c r="G538" s="32">
        <v>271</v>
      </c>
      <c r="H538" s="33">
        <v>146</v>
      </c>
      <c r="I538" s="5"/>
      <c r="J538" s="5"/>
      <c r="L538" s="5"/>
      <c r="M538" s="20">
        <v>355</v>
      </c>
      <c r="N538" s="3"/>
      <c r="O538" s="5"/>
      <c r="AI538" s="3"/>
      <c r="AJ538" s="3"/>
    </row>
    <row r="539" spans="1:36" ht="12.75" customHeight="1">
      <c r="A539" s="31" t="s">
        <v>83</v>
      </c>
      <c r="G539" s="32">
        <v>85</v>
      </c>
      <c r="H539" s="33">
        <v>66</v>
      </c>
      <c r="I539" s="5"/>
      <c r="J539" s="5"/>
      <c r="L539" s="5"/>
      <c r="M539" s="20">
        <v>91</v>
      </c>
      <c r="N539" s="3"/>
      <c r="O539" s="5"/>
      <c r="AI539" s="3"/>
      <c r="AJ539" s="3"/>
    </row>
    <row r="540" spans="1:36" ht="12.75" customHeight="1">
      <c r="A540" s="32">
        <v>1602</v>
      </c>
      <c r="G540" s="32">
        <v>11</v>
      </c>
      <c r="H540" s="33">
        <v>7</v>
      </c>
      <c r="I540" s="5"/>
      <c r="J540" s="5"/>
      <c r="L540" s="5"/>
      <c r="M540" s="20">
        <v>14</v>
      </c>
      <c r="N540" s="3"/>
      <c r="O540" s="5"/>
      <c r="AI540" s="3"/>
      <c r="AJ540" s="3"/>
    </row>
    <row r="541" spans="1:36" ht="12.75" customHeight="1">
      <c r="A541" s="32">
        <v>1701</v>
      </c>
      <c r="G541" s="32">
        <v>2</v>
      </c>
      <c r="H541" s="33"/>
      <c r="I541" s="5"/>
      <c r="J541" s="5"/>
      <c r="L541" s="5"/>
      <c r="M541" s="20">
        <v>2</v>
      </c>
      <c r="N541" s="3"/>
      <c r="O541" s="5"/>
      <c r="AI541" s="3"/>
      <c r="AJ541" s="3"/>
    </row>
    <row r="542" spans="1:36" ht="12.75" customHeight="1">
      <c r="G542" s="32">
        <v>1</v>
      </c>
      <c r="H542" s="33"/>
      <c r="I542" s="5"/>
      <c r="J542" s="5"/>
      <c r="L542" s="5"/>
      <c r="M542" s="20">
        <v>1</v>
      </c>
      <c r="N542" s="3"/>
      <c r="O542" s="5"/>
      <c r="AI542" s="3"/>
      <c r="AJ542" s="3"/>
    </row>
    <row r="543" spans="1:36" ht="12.75" customHeight="1">
      <c r="H543" s="32">
        <f>SUM(H536:H540)</f>
        <v>1867</v>
      </c>
      <c r="I543" s="5">
        <f>SUM(H536:H537)/B532</f>
        <v>0.47410817031070196</v>
      </c>
      <c r="J543" s="5">
        <f>H543/B532</f>
        <v>0.53711162255466049</v>
      </c>
      <c r="K543" s="5">
        <f>J543-I543</f>
        <v>6.3003452243958535E-2</v>
      </c>
      <c r="L543" s="5"/>
      <c r="M543" s="6"/>
      <c r="N543" s="6"/>
      <c r="O543" s="5"/>
      <c r="AI543" s="3"/>
      <c r="AJ543" s="3"/>
    </row>
    <row r="544" spans="1:36" ht="12.75" customHeight="1">
      <c r="I544" s="5"/>
      <c r="J544" s="5"/>
      <c r="K544" s="5"/>
      <c r="L544" s="5"/>
      <c r="M544" s="6"/>
      <c r="N544" s="6"/>
      <c r="O544" s="5"/>
      <c r="AI544" s="3"/>
      <c r="AJ544" s="3"/>
    </row>
    <row r="545" spans="1:36" ht="12.75" customHeight="1">
      <c r="I545" s="5"/>
      <c r="J545" s="5"/>
      <c r="K545" s="5"/>
      <c r="L545" s="5"/>
      <c r="M545" s="6"/>
      <c r="N545" s="6"/>
      <c r="O545" s="5"/>
      <c r="AI545" s="3"/>
      <c r="AJ545" s="3"/>
    </row>
    <row r="546" spans="1:36" ht="12.75" customHeight="1">
      <c r="I546" s="5"/>
      <c r="J546" s="5"/>
      <c r="K546" s="5"/>
      <c r="L546" s="5"/>
      <c r="M546" s="6"/>
      <c r="N546" s="6"/>
      <c r="O546" s="5"/>
      <c r="AI546" s="3"/>
      <c r="AJ546" s="3"/>
    </row>
    <row r="547" spans="1:36" ht="12.75" customHeight="1">
      <c r="A547" s="44" t="s">
        <v>85</v>
      </c>
      <c r="I547" s="5"/>
      <c r="J547" s="5"/>
      <c r="L547" s="5"/>
      <c r="M547" s="6"/>
      <c r="N547" s="6"/>
      <c r="O547" s="5"/>
      <c r="AI547" s="3"/>
      <c r="AJ547" s="3"/>
    </row>
    <row r="548" spans="1:36" ht="25.5" customHeight="1">
      <c r="B548" s="185" t="s">
        <v>1</v>
      </c>
      <c r="C548" s="186"/>
      <c r="D548" s="186"/>
      <c r="E548" s="186"/>
      <c r="F548" s="186"/>
      <c r="G548" s="186"/>
      <c r="I548" s="7" t="s">
        <v>2</v>
      </c>
      <c r="J548" s="7" t="s">
        <v>3</v>
      </c>
      <c r="K548" s="8" t="s">
        <v>4</v>
      </c>
      <c r="L548" s="7" t="s">
        <v>5</v>
      </c>
      <c r="M548" s="9" t="s">
        <v>6</v>
      </c>
      <c r="N548" s="9" t="s">
        <v>7</v>
      </c>
      <c r="O548" s="5"/>
      <c r="AI548" s="3"/>
      <c r="AJ548" s="3"/>
    </row>
    <row r="549" spans="1:36" ht="12.75" customHeight="1">
      <c r="A549" s="12" t="s">
        <v>9</v>
      </c>
      <c r="B549" s="13">
        <v>1</v>
      </c>
      <c r="C549" s="13">
        <v>2</v>
      </c>
      <c r="D549" s="13">
        <v>3</v>
      </c>
      <c r="E549" s="13">
        <v>4</v>
      </c>
      <c r="F549" s="13">
        <v>5</v>
      </c>
      <c r="G549" s="13">
        <v>6</v>
      </c>
      <c r="H549" s="14" t="s">
        <v>10</v>
      </c>
      <c r="I549" s="41"/>
      <c r="J549" s="15"/>
      <c r="K549" s="16"/>
      <c r="L549" s="17"/>
      <c r="M549" s="6"/>
      <c r="N549" s="6"/>
      <c r="O549" s="5"/>
      <c r="AI549" s="3"/>
      <c r="AJ549" s="3"/>
    </row>
    <row r="550" spans="1:36" ht="12.75" customHeight="1">
      <c r="A550" s="31" t="s">
        <v>71</v>
      </c>
      <c r="B550" s="13">
        <v>569</v>
      </c>
      <c r="C550" s="13"/>
      <c r="D550" s="13"/>
      <c r="E550" s="13"/>
      <c r="F550" s="13"/>
      <c r="G550" s="13"/>
      <c r="H550" s="19"/>
      <c r="I550" s="41"/>
      <c r="J550" s="15"/>
      <c r="K550" s="16"/>
      <c r="L550" s="17"/>
      <c r="M550" s="20">
        <f>B550</f>
        <v>569</v>
      </c>
      <c r="N550" s="6"/>
      <c r="O550" s="5"/>
      <c r="AI550" s="3"/>
      <c r="AJ550" s="3"/>
    </row>
    <row r="551" spans="1:36" ht="12.75" customHeight="1">
      <c r="A551" s="32">
        <v>1302</v>
      </c>
      <c r="B551" s="13"/>
      <c r="C551" s="13">
        <v>324</v>
      </c>
      <c r="D551" s="13"/>
      <c r="E551" s="13"/>
      <c r="F551" s="13"/>
      <c r="G551" s="13"/>
      <c r="H551" s="33"/>
      <c r="I551" s="41"/>
      <c r="J551" s="41"/>
      <c r="K551" s="41"/>
      <c r="L551" s="17">
        <f>C551/B550</f>
        <v>0.56942003514938488</v>
      </c>
      <c r="M551" s="20">
        <v>327</v>
      </c>
      <c r="N551" s="3">
        <f t="shared" ref="N551:N555" si="98">M551/M550</f>
        <v>0.57469244288224952</v>
      </c>
      <c r="O551" s="5">
        <f t="shared" ref="O551:O555" si="99">100%-N551</f>
        <v>0.42530755711775048</v>
      </c>
      <c r="Q551" s="3"/>
      <c r="AI551" s="3"/>
      <c r="AJ551" s="3"/>
    </row>
    <row r="552" spans="1:36" ht="12.75" customHeight="1">
      <c r="A552" s="32">
        <v>1401</v>
      </c>
      <c r="D552" s="32">
        <v>321</v>
      </c>
      <c r="H552" s="33"/>
      <c r="I552" s="5"/>
      <c r="J552" s="5"/>
      <c r="L552" s="17">
        <f>D552/C551</f>
        <v>0.9907407407407407</v>
      </c>
      <c r="M552" s="20">
        <v>325</v>
      </c>
      <c r="N552" s="3">
        <f t="shared" si="98"/>
        <v>0.99388379204892963</v>
      </c>
      <c r="O552" s="5">
        <f t="shared" si="99"/>
        <v>6.1162079510703737E-3</v>
      </c>
      <c r="Q552" s="3">
        <f>M552/M550</f>
        <v>0.5711775043936731</v>
      </c>
      <c r="AI552" s="3"/>
      <c r="AJ552" s="3"/>
    </row>
    <row r="553" spans="1:36" ht="12.75" customHeight="1">
      <c r="A553" s="32">
        <v>1402</v>
      </c>
      <c r="E553" s="32">
        <v>248</v>
      </c>
      <c r="H553" s="33"/>
      <c r="I553" s="5"/>
      <c r="J553" s="5"/>
      <c r="L553" s="17">
        <f>E553/D552</f>
        <v>0.77258566978193144</v>
      </c>
      <c r="M553" s="20">
        <v>269</v>
      </c>
      <c r="N553" s="3">
        <f t="shared" si="98"/>
        <v>0.82769230769230773</v>
      </c>
      <c r="O553" s="5">
        <f t="shared" si="99"/>
        <v>0.17230769230769227</v>
      </c>
      <c r="Q553" s="3"/>
      <c r="AI553" s="3"/>
      <c r="AJ553" s="3"/>
    </row>
    <row r="554" spans="1:36" ht="12.75" customHeight="1">
      <c r="A554" s="32">
        <v>1501</v>
      </c>
      <c r="F554" s="32">
        <v>151</v>
      </c>
      <c r="H554" s="33"/>
      <c r="I554" s="5"/>
      <c r="J554" s="5"/>
      <c r="L554" s="5">
        <f>F554/E553</f>
        <v>0.6088709677419355</v>
      </c>
      <c r="M554" s="20">
        <v>237</v>
      </c>
      <c r="N554" s="3">
        <f t="shared" si="98"/>
        <v>0.8810408921933085</v>
      </c>
      <c r="O554" s="5">
        <f t="shared" si="99"/>
        <v>0.1189591078066915</v>
      </c>
      <c r="Q554" s="3"/>
      <c r="AI554" s="3"/>
      <c r="AJ554" s="3"/>
    </row>
    <row r="555" spans="1:36" ht="12.75" customHeight="1">
      <c r="A555" s="32">
        <v>1502</v>
      </c>
      <c r="G555" s="32">
        <v>151</v>
      </c>
      <c r="H555" s="33">
        <f>25+92</f>
        <v>117</v>
      </c>
      <c r="I555" s="5"/>
      <c r="J555" s="5"/>
      <c r="L555" s="5">
        <f>G555/F554</f>
        <v>1</v>
      </c>
      <c r="M555" s="20">
        <v>217</v>
      </c>
      <c r="N555" s="3">
        <f t="shared" si="98"/>
        <v>0.91561181434599159</v>
      </c>
      <c r="O555" s="5">
        <f t="shared" si="99"/>
        <v>8.4388185654008407E-2</v>
      </c>
      <c r="Q555" s="3"/>
      <c r="AI555" s="3"/>
      <c r="AJ555" s="3"/>
    </row>
    <row r="556" spans="1:36" ht="12.75" customHeight="1">
      <c r="A556" s="31" t="s">
        <v>83</v>
      </c>
      <c r="G556" s="32">
        <v>59</v>
      </c>
      <c r="H556" s="33">
        <v>28</v>
      </c>
      <c r="I556" s="5"/>
      <c r="J556" s="5"/>
      <c r="L556" s="5"/>
      <c r="M556" s="20">
        <v>70</v>
      </c>
      <c r="N556" s="3"/>
      <c r="O556" s="5"/>
      <c r="Q556" s="3"/>
      <c r="AI556" s="3"/>
      <c r="AJ556" s="3"/>
    </row>
    <row r="557" spans="1:36" ht="12.75" customHeight="1">
      <c r="A557" s="32">
        <v>1602</v>
      </c>
      <c r="G557" s="32">
        <v>15</v>
      </c>
      <c r="H557" s="33">
        <v>14</v>
      </c>
      <c r="I557" s="5"/>
      <c r="J557" s="5"/>
      <c r="L557" s="5"/>
      <c r="M557" s="20">
        <v>19</v>
      </c>
      <c r="N557" s="3"/>
      <c r="O557" s="5"/>
      <c r="Q557" s="3"/>
      <c r="AI557" s="3"/>
      <c r="AJ557" s="3"/>
    </row>
    <row r="558" spans="1:36" ht="12.75" customHeight="1">
      <c r="A558" s="32">
        <v>1701</v>
      </c>
      <c r="G558" s="32">
        <v>1</v>
      </c>
      <c r="H558" s="33"/>
      <c r="I558" s="5"/>
      <c r="J558" s="5"/>
      <c r="L558" s="5"/>
      <c r="M558" s="20">
        <v>1</v>
      </c>
      <c r="N558" s="3"/>
      <c r="O558" s="5"/>
      <c r="Q558" s="3"/>
      <c r="AI558" s="3"/>
      <c r="AJ558" s="3"/>
    </row>
    <row r="559" spans="1:36" ht="12.75" customHeight="1">
      <c r="A559" s="32" t="s">
        <v>86</v>
      </c>
      <c r="H559" s="32">
        <f>SUM(H555:H557)</f>
        <v>159</v>
      </c>
      <c r="I559" s="5">
        <f>SUM(H554:H555)/B550</f>
        <v>0.20562390158172231</v>
      </c>
      <c r="J559" s="5">
        <f>H559/B550</f>
        <v>0.27943760984182775</v>
      </c>
      <c r="K559" s="5">
        <f>J559-I559</f>
        <v>7.3813708260105443E-2</v>
      </c>
      <c r="L559" s="5"/>
      <c r="M559" s="6"/>
      <c r="N559" s="6"/>
      <c r="O559" s="5"/>
      <c r="Q559" s="3"/>
      <c r="AI559" s="3"/>
      <c r="AJ559" s="3"/>
    </row>
    <row r="560" spans="1:36" ht="12.75" customHeight="1">
      <c r="I560" s="5"/>
      <c r="J560" s="5"/>
      <c r="L560" s="5"/>
      <c r="M560" s="6"/>
      <c r="N560" s="6"/>
      <c r="O560" s="5"/>
      <c r="Q560" s="3"/>
      <c r="AI560" s="3"/>
      <c r="AJ560" s="3"/>
    </row>
    <row r="561" spans="1:36" ht="12.75" customHeight="1">
      <c r="I561" s="5"/>
      <c r="J561" s="5"/>
      <c r="L561" s="5"/>
      <c r="M561" s="6"/>
      <c r="N561" s="6"/>
      <c r="O561" s="5"/>
      <c r="Q561" s="3"/>
      <c r="AI561" s="3"/>
      <c r="AJ561" s="3"/>
    </row>
    <row r="562" spans="1:36" ht="12.75" customHeight="1">
      <c r="I562" s="5"/>
      <c r="J562" s="5"/>
      <c r="L562" s="5"/>
      <c r="M562" s="6"/>
      <c r="N562" s="6"/>
      <c r="O562" s="5"/>
      <c r="Q562" s="3"/>
      <c r="AI562" s="3"/>
      <c r="AJ562" s="3"/>
    </row>
    <row r="563" spans="1:36" ht="12.75" customHeight="1">
      <c r="I563" s="5"/>
      <c r="J563" s="5"/>
      <c r="L563" s="5"/>
      <c r="M563" s="6"/>
      <c r="N563" s="6"/>
      <c r="O563" s="5"/>
      <c r="Q563" s="3"/>
      <c r="AI563" s="3"/>
      <c r="AJ563" s="3"/>
    </row>
    <row r="564" spans="1:36" ht="12.75" customHeight="1">
      <c r="A564" s="44" t="s">
        <v>87</v>
      </c>
      <c r="I564" s="5"/>
      <c r="J564" s="5"/>
      <c r="L564" s="5"/>
      <c r="M564" s="6"/>
      <c r="N564" s="6"/>
      <c r="O564" s="5"/>
      <c r="Q564" s="3"/>
      <c r="AI564" s="3"/>
      <c r="AJ564" s="3"/>
    </row>
    <row r="565" spans="1:36" ht="25.5" customHeight="1">
      <c r="B565" s="185" t="s">
        <v>1</v>
      </c>
      <c r="C565" s="186"/>
      <c r="D565" s="186"/>
      <c r="E565" s="186"/>
      <c r="F565" s="186"/>
      <c r="G565" s="186"/>
      <c r="I565" s="7" t="s">
        <v>2</v>
      </c>
      <c r="J565" s="7" t="s">
        <v>3</v>
      </c>
      <c r="K565" s="8" t="s">
        <v>4</v>
      </c>
      <c r="L565" s="7" t="s">
        <v>5</v>
      </c>
      <c r="M565" s="9" t="s">
        <v>6</v>
      </c>
      <c r="N565" s="9" t="s">
        <v>7</v>
      </c>
      <c r="O565" s="5"/>
      <c r="Q565" s="3"/>
      <c r="AI565" s="3"/>
      <c r="AJ565" s="3"/>
    </row>
    <row r="566" spans="1:36" ht="12.75" customHeight="1">
      <c r="A566" s="12" t="s">
        <v>9</v>
      </c>
      <c r="B566" s="13">
        <v>1</v>
      </c>
      <c r="C566" s="13">
        <v>2</v>
      </c>
      <c r="D566" s="13">
        <v>3</v>
      </c>
      <c r="E566" s="13">
        <v>4</v>
      </c>
      <c r="F566" s="13">
        <v>5</v>
      </c>
      <c r="G566" s="13">
        <v>6</v>
      </c>
      <c r="H566" s="14" t="s">
        <v>10</v>
      </c>
      <c r="I566" s="41"/>
      <c r="J566" s="15"/>
      <c r="K566" s="16"/>
      <c r="L566" s="17"/>
      <c r="M566" s="6"/>
      <c r="N566" s="6"/>
      <c r="O566" s="5"/>
      <c r="Q566" s="3"/>
      <c r="AI566" s="3"/>
      <c r="AJ566" s="3"/>
    </row>
    <row r="567" spans="1:36" ht="12.75" customHeight="1">
      <c r="A567" s="31" t="s">
        <v>75</v>
      </c>
      <c r="B567" s="13">
        <v>3506</v>
      </c>
      <c r="C567" s="13"/>
      <c r="D567" s="13"/>
      <c r="E567" s="13"/>
      <c r="F567" s="13"/>
      <c r="G567" s="13"/>
      <c r="H567" s="19"/>
      <c r="I567" s="41"/>
      <c r="J567" s="15"/>
      <c r="K567" s="16"/>
      <c r="L567" s="17"/>
      <c r="M567" s="20">
        <f>B567</f>
        <v>3506</v>
      </c>
      <c r="N567" s="6"/>
      <c r="O567" s="5"/>
      <c r="Q567" s="3"/>
      <c r="AI567" s="3"/>
      <c r="AJ567" s="3"/>
    </row>
    <row r="568" spans="1:36" ht="12.75" customHeight="1">
      <c r="A568" s="32">
        <v>1401</v>
      </c>
      <c r="B568" s="13"/>
      <c r="C568" s="13">
        <v>2661</v>
      </c>
      <c r="D568" s="13"/>
      <c r="E568" s="13"/>
      <c r="F568" s="13"/>
      <c r="G568" s="13"/>
      <c r="H568" s="33">
        <v>1</v>
      </c>
      <c r="I568" s="41"/>
      <c r="J568" s="41"/>
      <c r="K568" s="41"/>
      <c r="L568" s="17">
        <f>C568/B567</f>
        <v>0.75898459783228756</v>
      </c>
      <c r="M568" s="20">
        <v>3420</v>
      </c>
      <c r="N568" s="3">
        <f t="shared" ref="N568:N572" si="100">M568/M567</f>
        <v>0.97547062179121502</v>
      </c>
      <c r="O568" s="5">
        <f t="shared" ref="O568:O572" si="101">100%-N568</f>
        <v>2.452937820878498E-2</v>
      </c>
      <c r="Q568" s="3"/>
      <c r="AI568" s="3"/>
      <c r="AJ568" s="3"/>
    </row>
    <row r="569" spans="1:36" ht="12.75" customHeight="1">
      <c r="A569" s="32">
        <v>1402</v>
      </c>
      <c r="D569" s="32">
        <v>2416</v>
      </c>
      <c r="H569" s="33"/>
      <c r="I569" s="5"/>
      <c r="J569" s="5"/>
      <c r="L569" s="17">
        <f>D569/C568</f>
        <v>0.90792934986847051</v>
      </c>
      <c r="M569" s="20">
        <v>2497</v>
      </c>
      <c r="N569" s="3">
        <f t="shared" si="100"/>
        <v>0.7301169590643275</v>
      </c>
      <c r="O569" s="5">
        <f t="shared" si="101"/>
        <v>0.2698830409356725</v>
      </c>
      <c r="Q569" s="3">
        <f>M569/M567</f>
        <v>0.71220764403879067</v>
      </c>
      <c r="AI569" s="3"/>
      <c r="AJ569" s="3"/>
    </row>
    <row r="570" spans="1:36" ht="12.75" customHeight="1">
      <c r="A570" s="32">
        <v>1501</v>
      </c>
      <c r="E570" s="32">
        <v>2314</v>
      </c>
      <c r="H570" s="33">
        <v>11</v>
      </c>
      <c r="I570" s="5"/>
      <c r="J570" s="5"/>
      <c r="L570" s="17">
        <f>E570/D569</f>
        <v>0.95778145695364236</v>
      </c>
      <c r="M570" s="20">
        <v>2422</v>
      </c>
      <c r="N570" s="3">
        <f t="shared" si="100"/>
        <v>0.96996395674809777</v>
      </c>
      <c r="O570" s="5">
        <f t="shared" si="101"/>
        <v>3.0036043251902234E-2</v>
      </c>
      <c r="Q570" s="3"/>
      <c r="AI570" s="3"/>
      <c r="AJ570" s="3"/>
    </row>
    <row r="571" spans="1:36" ht="12.75" customHeight="1">
      <c r="A571" s="32">
        <v>1502</v>
      </c>
      <c r="F571" s="32">
        <v>2258</v>
      </c>
      <c r="H571" s="33">
        <v>5</v>
      </c>
      <c r="I571" s="5"/>
      <c r="J571" s="5"/>
      <c r="L571" s="17">
        <f>F571/E570</f>
        <v>0.97579948141745898</v>
      </c>
      <c r="M571" s="20">
        <v>2459</v>
      </c>
      <c r="N571" s="3">
        <f t="shared" si="100"/>
        <v>1.0152766308835672</v>
      </c>
      <c r="O571" s="5">
        <f t="shared" si="101"/>
        <v>-1.5276630883567233E-2</v>
      </c>
      <c r="Q571" s="3"/>
      <c r="AI571" s="3"/>
      <c r="AJ571" s="3"/>
    </row>
    <row r="572" spans="1:36" ht="12.75" customHeight="1">
      <c r="A572" s="31" t="s">
        <v>83</v>
      </c>
      <c r="G572" s="32">
        <v>2198</v>
      </c>
      <c r="H572" s="33">
        <v>1810</v>
      </c>
      <c r="I572" s="5"/>
      <c r="J572" s="5"/>
      <c r="L572" s="5">
        <f>G572/F571</f>
        <v>0.9734278122232064</v>
      </c>
      <c r="M572" s="20">
        <v>2344</v>
      </c>
      <c r="N572" s="3">
        <f t="shared" si="100"/>
        <v>0.953233021553477</v>
      </c>
      <c r="O572" s="5">
        <f t="shared" si="101"/>
        <v>4.6766978446523E-2</v>
      </c>
      <c r="Q572" s="3"/>
      <c r="AI572" s="3"/>
      <c r="AJ572" s="3"/>
    </row>
    <row r="573" spans="1:36" ht="12.75" customHeight="1">
      <c r="A573" s="32">
        <v>1602</v>
      </c>
      <c r="G573" s="32">
        <v>298</v>
      </c>
      <c r="H573" s="33">
        <v>151</v>
      </c>
      <c r="I573" s="5"/>
      <c r="J573" s="5"/>
      <c r="L573" s="5"/>
      <c r="M573" s="20">
        <v>386</v>
      </c>
      <c r="N573" s="3"/>
      <c r="O573" s="5"/>
      <c r="Q573" s="3"/>
      <c r="AI573" s="3"/>
      <c r="AJ573" s="3"/>
    </row>
    <row r="574" spans="1:36" ht="12.75" customHeight="1">
      <c r="A574" s="32">
        <v>1701</v>
      </c>
      <c r="G574" s="32">
        <v>89</v>
      </c>
      <c r="H574" s="32">
        <v>61</v>
      </c>
      <c r="I574" s="5"/>
      <c r="J574" s="5"/>
      <c r="L574" s="5"/>
      <c r="M574" s="6">
        <v>116</v>
      </c>
      <c r="N574" s="6"/>
      <c r="O574" s="5"/>
      <c r="AI574" s="3"/>
      <c r="AJ574" s="3"/>
    </row>
    <row r="575" spans="1:36" ht="12.75" customHeight="1">
      <c r="A575" s="32">
        <v>1702</v>
      </c>
      <c r="G575" s="32">
        <v>9</v>
      </c>
      <c r="H575" s="32">
        <v>15</v>
      </c>
      <c r="I575" s="5"/>
      <c r="J575" s="5"/>
      <c r="K575" s="5"/>
      <c r="L575" s="5"/>
      <c r="M575" s="6">
        <v>20</v>
      </c>
      <c r="N575" s="6"/>
      <c r="O575" s="5"/>
      <c r="AI575" s="3"/>
      <c r="AJ575" s="3"/>
    </row>
    <row r="576" spans="1:36" ht="12.75" customHeight="1">
      <c r="A576" s="32">
        <v>1801</v>
      </c>
      <c r="G576" s="32">
        <v>1</v>
      </c>
      <c r="I576" s="5"/>
      <c r="J576" s="5"/>
      <c r="K576" s="5"/>
      <c r="L576" s="5"/>
      <c r="M576" s="6">
        <v>1</v>
      </c>
      <c r="N576" s="6"/>
      <c r="O576" s="5"/>
      <c r="AI576" s="3"/>
      <c r="AJ576" s="3"/>
    </row>
    <row r="577" spans="1:36" ht="12.75" customHeight="1">
      <c r="H577" s="32">
        <f>SUM(H572:H573)</f>
        <v>1961</v>
      </c>
      <c r="I577" s="5">
        <f>H572/B567</f>
        <v>0.51625784369652028</v>
      </c>
      <c r="J577" s="5">
        <f>H577/B567</f>
        <v>0.5593268682258985</v>
      </c>
      <c r="K577" s="5">
        <f>J577-I577</f>
        <v>4.3069024529378219E-2</v>
      </c>
      <c r="L577" s="5"/>
      <c r="M577" s="6"/>
      <c r="N577" s="6"/>
      <c r="O577" s="5"/>
      <c r="AI577" s="3"/>
      <c r="AJ577" s="3"/>
    </row>
    <row r="578" spans="1:36" ht="12.75" customHeight="1">
      <c r="I578" s="5"/>
      <c r="J578" s="5"/>
      <c r="K578" s="5"/>
      <c r="L578" s="5"/>
      <c r="M578" s="6"/>
      <c r="N578" s="6"/>
      <c r="O578" s="5"/>
      <c r="AI578" s="3"/>
      <c r="AJ578" s="3"/>
    </row>
    <row r="579" spans="1:36" ht="12.75" customHeight="1">
      <c r="I579" s="5"/>
      <c r="J579" s="5"/>
      <c r="K579" s="5"/>
      <c r="L579" s="5"/>
      <c r="M579" s="6"/>
      <c r="N579" s="6"/>
      <c r="O579" s="5"/>
      <c r="AI579" s="3"/>
      <c r="AJ579" s="3"/>
    </row>
    <row r="580" spans="1:36" ht="12.75" customHeight="1">
      <c r="A580" s="44" t="s">
        <v>88</v>
      </c>
      <c r="I580" s="5"/>
      <c r="J580" s="5"/>
      <c r="L580" s="5"/>
      <c r="M580" s="6"/>
      <c r="N580" s="6"/>
      <c r="O580" s="5"/>
      <c r="AI580" s="3"/>
      <c r="AJ580" s="3"/>
    </row>
    <row r="581" spans="1:36" ht="25.5" customHeight="1">
      <c r="B581" s="185" t="s">
        <v>1</v>
      </c>
      <c r="C581" s="186"/>
      <c r="D581" s="186"/>
      <c r="E581" s="186"/>
      <c r="F581" s="186"/>
      <c r="G581" s="186"/>
      <c r="I581" s="7" t="s">
        <v>2</v>
      </c>
      <c r="J581" s="7" t="s">
        <v>3</v>
      </c>
      <c r="K581" s="8" t="s">
        <v>4</v>
      </c>
      <c r="L581" s="7" t="s">
        <v>5</v>
      </c>
      <c r="M581" s="9" t="s">
        <v>6</v>
      </c>
      <c r="N581" s="9" t="s">
        <v>7</v>
      </c>
      <c r="O581" s="5"/>
      <c r="AI581" s="3"/>
      <c r="AJ581" s="3"/>
    </row>
    <row r="582" spans="1:36" ht="12.75" customHeight="1">
      <c r="A582" s="12" t="s">
        <v>9</v>
      </c>
      <c r="B582" s="13">
        <v>1</v>
      </c>
      <c r="C582" s="13">
        <v>2</v>
      </c>
      <c r="D582" s="13">
        <v>3</v>
      </c>
      <c r="E582" s="13">
        <v>4</v>
      </c>
      <c r="F582" s="13">
        <v>5</v>
      </c>
      <c r="G582" s="13">
        <v>6</v>
      </c>
      <c r="H582" s="14" t="s">
        <v>10</v>
      </c>
      <c r="I582" s="41"/>
      <c r="J582" s="15"/>
      <c r="K582" s="16"/>
      <c r="L582" s="17"/>
      <c r="M582" s="6"/>
      <c r="N582" s="6"/>
      <c r="O582" s="5"/>
      <c r="AI582" s="3"/>
      <c r="AJ582" s="3"/>
    </row>
    <row r="583" spans="1:36" ht="12.75" customHeight="1">
      <c r="A583" s="31" t="s">
        <v>76</v>
      </c>
      <c r="B583" s="13">
        <v>518</v>
      </c>
      <c r="C583" s="13"/>
      <c r="D583" s="13"/>
      <c r="E583" s="13"/>
      <c r="F583" s="13"/>
      <c r="G583" s="13"/>
      <c r="H583" s="19"/>
      <c r="I583" s="41"/>
      <c r="J583" s="15"/>
      <c r="K583" s="16"/>
      <c r="L583" s="17"/>
      <c r="M583" s="20">
        <f>B583</f>
        <v>518</v>
      </c>
      <c r="N583" s="6"/>
      <c r="O583" s="5"/>
      <c r="AI583" s="3"/>
      <c r="AJ583" s="3"/>
    </row>
    <row r="584" spans="1:36" ht="12.75" customHeight="1">
      <c r="A584" s="32">
        <v>1402</v>
      </c>
      <c r="B584" s="13"/>
      <c r="C584" s="13">
        <v>307</v>
      </c>
      <c r="D584" s="13"/>
      <c r="E584" s="13"/>
      <c r="F584" s="13"/>
      <c r="G584" s="13"/>
      <c r="H584" s="33"/>
      <c r="I584" s="41"/>
      <c r="J584" s="41"/>
      <c r="K584" s="41"/>
      <c r="L584" s="17">
        <f>C584/B583</f>
        <v>0.5926640926640927</v>
      </c>
      <c r="M584" s="20">
        <v>309</v>
      </c>
      <c r="N584" s="3">
        <f t="shared" ref="N584:N588" si="102">M584/M583</f>
        <v>0.59652509652509655</v>
      </c>
      <c r="O584" s="5">
        <f t="shared" ref="O584:O588" si="103">100%-N584</f>
        <v>0.40347490347490345</v>
      </c>
      <c r="AI584" s="3"/>
      <c r="AJ584" s="3"/>
    </row>
    <row r="585" spans="1:36" ht="12.75" customHeight="1">
      <c r="A585" s="32">
        <v>1501</v>
      </c>
      <c r="D585" s="32">
        <v>280</v>
      </c>
      <c r="H585" s="33"/>
      <c r="I585" s="5"/>
      <c r="J585" s="5"/>
      <c r="L585" s="5">
        <f>D585/C584</f>
        <v>0.91205211726384361</v>
      </c>
      <c r="M585" s="20">
        <v>288</v>
      </c>
      <c r="N585" s="3">
        <f t="shared" si="102"/>
        <v>0.93203883495145634</v>
      </c>
      <c r="O585" s="5">
        <f t="shared" si="103"/>
        <v>6.7961165048543659E-2</v>
      </c>
      <c r="Q585" s="3">
        <f>M585/M583</f>
        <v>0.55598455598455598</v>
      </c>
      <c r="AI585" s="3"/>
      <c r="AJ585" s="3"/>
    </row>
    <row r="586" spans="1:36" ht="12.75" customHeight="1">
      <c r="A586" s="32">
        <v>1502</v>
      </c>
      <c r="E586" s="32">
        <v>237</v>
      </c>
      <c r="H586" s="33"/>
      <c r="I586" s="5"/>
      <c r="J586" s="5"/>
      <c r="L586" s="5">
        <f>E586/D585</f>
        <v>0.84642857142857142</v>
      </c>
      <c r="M586" s="20">
        <v>262</v>
      </c>
      <c r="N586" s="3">
        <f t="shared" si="102"/>
        <v>0.90972222222222221</v>
      </c>
      <c r="O586" s="5">
        <f t="shared" si="103"/>
        <v>9.027777777777779E-2</v>
      </c>
      <c r="AI586" s="3"/>
      <c r="AJ586" s="3"/>
    </row>
    <row r="587" spans="1:36" ht="12.75" customHeight="1">
      <c r="A587" s="31" t="s">
        <v>83</v>
      </c>
      <c r="F587" s="32">
        <v>206</v>
      </c>
      <c r="H587" s="33">
        <v>3</v>
      </c>
      <c r="I587" s="5"/>
      <c r="J587" s="5"/>
      <c r="L587" s="5">
        <f>F587/E586</f>
        <v>0.86919831223628696</v>
      </c>
      <c r="M587" s="20">
        <v>233</v>
      </c>
      <c r="N587" s="3">
        <f t="shared" si="102"/>
        <v>0.88931297709923662</v>
      </c>
      <c r="O587" s="5">
        <f t="shared" si="103"/>
        <v>0.11068702290076338</v>
      </c>
      <c r="AI587" s="3"/>
      <c r="AJ587" s="3"/>
    </row>
    <row r="588" spans="1:36" ht="12.75" customHeight="1">
      <c r="A588" s="32">
        <v>1602</v>
      </c>
      <c r="G588" s="32">
        <v>172</v>
      </c>
      <c r="H588" s="33">
        <f>81+8</f>
        <v>89</v>
      </c>
      <c r="I588" s="5"/>
      <c r="J588" s="5"/>
      <c r="L588" s="5">
        <f>G588/F587</f>
        <v>0.83495145631067957</v>
      </c>
      <c r="M588" s="20">
        <v>199</v>
      </c>
      <c r="N588" s="3">
        <f t="shared" si="102"/>
        <v>0.85407725321888417</v>
      </c>
      <c r="O588" s="5">
        <f t="shared" si="103"/>
        <v>0.14592274678111583</v>
      </c>
      <c r="AI588" s="3"/>
      <c r="AJ588" s="3"/>
    </row>
    <row r="589" spans="1:36" ht="12.75" customHeight="1">
      <c r="A589" s="32">
        <v>1701</v>
      </c>
      <c r="G589" s="32">
        <v>53</v>
      </c>
      <c r="H589" s="32">
        <v>37</v>
      </c>
      <c r="I589" s="5"/>
      <c r="J589" s="5"/>
      <c r="L589" s="5"/>
      <c r="M589" s="6">
        <v>67</v>
      </c>
      <c r="N589" s="6"/>
      <c r="O589" s="5"/>
      <c r="AI589" s="3"/>
      <c r="AJ589" s="3"/>
    </row>
    <row r="590" spans="1:36" ht="12.75" customHeight="1">
      <c r="A590" s="32">
        <v>1702</v>
      </c>
      <c r="G590" s="32">
        <v>11</v>
      </c>
      <c r="H590" s="32">
        <v>8</v>
      </c>
      <c r="I590" s="5"/>
      <c r="J590" s="5"/>
      <c r="L590" s="5"/>
      <c r="M590" s="6">
        <v>14</v>
      </c>
      <c r="N590" s="6"/>
      <c r="O590" s="5"/>
      <c r="AI590" s="3"/>
      <c r="AJ590" s="3"/>
    </row>
    <row r="591" spans="1:36" ht="12.75" customHeight="1">
      <c r="A591" s="32">
        <v>1801</v>
      </c>
      <c r="G591" s="32">
        <v>4</v>
      </c>
      <c r="H591" s="33">
        <v>4</v>
      </c>
      <c r="I591" s="5"/>
      <c r="J591" s="5"/>
      <c r="L591" s="5"/>
      <c r="M591" s="6">
        <v>5</v>
      </c>
      <c r="N591" s="6"/>
      <c r="O591" s="5"/>
      <c r="AI591" s="3"/>
      <c r="AJ591" s="3"/>
    </row>
    <row r="592" spans="1:36" ht="12.75" customHeight="1">
      <c r="H592" s="32">
        <f>SUM(H587:H591)</f>
        <v>141</v>
      </c>
      <c r="I592" s="5">
        <f>SUM(H587:H588)/B583</f>
        <v>0.17760617760617761</v>
      </c>
      <c r="J592" s="5">
        <f>H592/B583</f>
        <v>0.27220077220077221</v>
      </c>
      <c r="K592" s="5">
        <f>J592-I592</f>
        <v>9.45945945945946E-2</v>
      </c>
      <c r="L592" s="5"/>
      <c r="M592" s="6"/>
      <c r="N592" s="6"/>
      <c r="O592" s="5"/>
      <c r="AI592" s="3"/>
      <c r="AJ592" s="3"/>
    </row>
    <row r="593" spans="1:36" ht="12.75" customHeight="1">
      <c r="I593" s="5"/>
      <c r="J593" s="5"/>
      <c r="L593" s="5"/>
      <c r="M593" s="6"/>
      <c r="N593" s="6"/>
      <c r="O593" s="5"/>
      <c r="AI593" s="3"/>
      <c r="AJ593" s="3"/>
    </row>
    <row r="594" spans="1:36" ht="12.75" customHeight="1">
      <c r="I594" s="5"/>
      <c r="J594" s="5"/>
      <c r="L594" s="5"/>
      <c r="M594" s="6"/>
      <c r="N594" s="6"/>
      <c r="O594" s="5"/>
      <c r="AI594" s="3"/>
      <c r="AJ594" s="3"/>
    </row>
    <row r="595" spans="1:36" ht="12.75" customHeight="1">
      <c r="A595" s="44" t="s">
        <v>89</v>
      </c>
      <c r="I595" s="5"/>
      <c r="J595" s="5"/>
      <c r="L595" s="5"/>
      <c r="M595" s="6"/>
      <c r="N595" s="6"/>
      <c r="O595" s="5"/>
      <c r="AI595" s="3"/>
      <c r="AJ595" s="3"/>
    </row>
    <row r="596" spans="1:36" ht="25.5" customHeight="1">
      <c r="B596" s="185" t="s">
        <v>1</v>
      </c>
      <c r="C596" s="186"/>
      <c r="D596" s="186"/>
      <c r="E596" s="186"/>
      <c r="F596" s="186"/>
      <c r="G596" s="186"/>
      <c r="I596" s="7" t="s">
        <v>2</v>
      </c>
      <c r="J596" s="7" t="s">
        <v>3</v>
      </c>
      <c r="K596" s="8" t="s">
        <v>4</v>
      </c>
      <c r="L596" s="7" t="s">
        <v>5</v>
      </c>
      <c r="M596" s="9" t="s">
        <v>6</v>
      </c>
      <c r="N596" s="9" t="s">
        <v>7</v>
      </c>
      <c r="O596" s="5"/>
      <c r="AI596" s="3"/>
      <c r="AJ596" s="3"/>
    </row>
    <row r="597" spans="1:36" ht="12.75" customHeight="1">
      <c r="A597" s="12" t="s">
        <v>9</v>
      </c>
      <c r="B597" s="13">
        <v>1</v>
      </c>
      <c r="C597" s="13">
        <v>2</v>
      </c>
      <c r="D597" s="13">
        <v>3</v>
      </c>
      <c r="E597" s="13">
        <v>4</v>
      </c>
      <c r="F597" s="13">
        <v>5</v>
      </c>
      <c r="G597" s="13">
        <v>6</v>
      </c>
      <c r="H597" s="14" t="s">
        <v>10</v>
      </c>
      <c r="I597" s="41"/>
      <c r="J597" s="15"/>
      <c r="K597" s="16"/>
      <c r="L597" s="17"/>
      <c r="M597" s="6"/>
      <c r="N597" s="6"/>
      <c r="O597" s="5"/>
      <c r="AI597" s="3"/>
      <c r="AJ597" s="3"/>
    </row>
    <row r="598" spans="1:36" ht="12.75" customHeight="1">
      <c r="A598" s="31" t="s">
        <v>90</v>
      </c>
      <c r="B598" s="13">
        <v>5130</v>
      </c>
      <c r="C598" s="13"/>
      <c r="D598" s="13"/>
      <c r="E598" s="13"/>
      <c r="F598" s="13"/>
      <c r="G598" s="13"/>
      <c r="H598" s="19"/>
      <c r="I598" s="41"/>
      <c r="J598" s="15"/>
      <c r="K598" s="16"/>
      <c r="L598" s="17"/>
      <c r="M598" s="20">
        <f>B598</f>
        <v>5130</v>
      </c>
      <c r="N598" s="6"/>
      <c r="O598" s="5"/>
      <c r="AI598" s="3"/>
      <c r="AJ598" s="3"/>
    </row>
    <row r="599" spans="1:36" ht="12.75" customHeight="1">
      <c r="A599" s="32">
        <v>1501</v>
      </c>
      <c r="B599" s="13"/>
      <c r="C599" s="13">
        <v>3727</v>
      </c>
      <c r="D599" s="13"/>
      <c r="E599" s="13"/>
      <c r="F599" s="13"/>
      <c r="G599" s="13"/>
      <c r="H599" s="33"/>
      <c r="I599" s="41"/>
      <c r="J599" s="41"/>
      <c r="K599" s="41"/>
      <c r="L599" s="17">
        <f>C599/B598</f>
        <v>0.72651072124756333</v>
      </c>
      <c r="M599" s="20">
        <v>3784</v>
      </c>
      <c r="N599" s="3">
        <f t="shared" ref="N599:N602" si="104">M599/M598</f>
        <v>0.73762183235867451</v>
      </c>
      <c r="O599" s="5">
        <f t="shared" ref="O599:O602" si="105">100%-N599</f>
        <v>0.26237816764132549</v>
      </c>
      <c r="AI599" s="3"/>
      <c r="AJ599" s="3"/>
    </row>
    <row r="600" spans="1:36" ht="12.75" customHeight="1">
      <c r="A600" s="32">
        <v>1502</v>
      </c>
      <c r="D600" s="32">
        <v>3485</v>
      </c>
      <c r="I600" s="5"/>
      <c r="J600" s="5"/>
      <c r="L600" s="17">
        <f>D600/C599</f>
        <v>0.9350684196404615</v>
      </c>
      <c r="M600" s="20">
        <v>3707</v>
      </c>
      <c r="N600" s="3">
        <f t="shared" si="104"/>
        <v>0.97965116279069764</v>
      </c>
      <c r="O600" s="5">
        <f t="shared" si="105"/>
        <v>2.0348837209302362E-2</v>
      </c>
      <c r="Q600" s="3">
        <f>M600/M598</f>
        <v>0.72261208576998048</v>
      </c>
      <c r="AI600" s="3"/>
      <c r="AJ600" s="3"/>
    </row>
    <row r="601" spans="1:36" ht="12.75" customHeight="1">
      <c r="A601" s="31" t="s">
        <v>83</v>
      </c>
      <c r="E601" s="32">
        <v>3300</v>
      </c>
      <c r="I601" s="5"/>
      <c r="J601" s="5"/>
      <c r="L601" s="5">
        <f>E601/D600</f>
        <v>0.94691535150645623</v>
      </c>
      <c r="M601" s="20">
        <v>3534</v>
      </c>
      <c r="N601" s="3">
        <f t="shared" si="104"/>
        <v>0.95333153493390888</v>
      </c>
      <c r="O601" s="5">
        <f t="shared" si="105"/>
        <v>4.6668465066091125E-2</v>
      </c>
      <c r="Q601" s="3"/>
      <c r="AI601" s="3"/>
      <c r="AJ601" s="3"/>
    </row>
    <row r="602" spans="1:36" ht="12.75" customHeight="1">
      <c r="A602" s="32">
        <v>1602</v>
      </c>
      <c r="F602" s="32">
        <v>2942</v>
      </c>
      <c r="H602" s="32">
        <v>5</v>
      </c>
      <c r="I602" s="5"/>
      <c r="J602" s="5"/>
      <c r="L602" s="5">
        <f>F602/E601</f>
        <v>0.89151515151515148</v>
      </c>
      <c r="M602" s="20">
        <v>3322</v>
      </c>
      <c r="N602" s="3">
        <f t="shared" si="104"/>
        <v>0.94001131861912846</v>
      </c>
      <c r="O602" s="5">
        <f t="shared" si="105"/>
        <v>5.9988681380871545E-2</v>
      </c>
      <c r="Q602" s="3"/>
      <c r="AI602" s="3"/>
      <c r="AJ602" s="3"/>
    </row>
    <row r="603" spans="1:36" ht="12.75" customHeight="1">
      <c r="A603" s="32">
        <v>1701</v>
      </c>
      <c r="G603" s="32">
        <v>3247</v>
      </c>
      <c r="H603" s="32">
        <v>2154</v>
      </c>
      <c r="I603" s="5"/>
      <c r="J603" s="5"/>
      <c r="L603" s="5"/>
      <c r="M603" s="6">
        <v>3548</v>
      </c>
      <c r="N603" s="6"/>
      <c r="O603" s="5"/>
      <c r="AI603" s="3"/>
      <c r="AJ603" s="3"/>
    </row>
    <row r="604" spans="1:36" ht="12.75" customHeight="1">
      <c r="A604" s="32">
        <v>1702</v>
      </c>
      <c r="G604" s="32">
        <v>495</v>
      </c>
      <c r="H604" s="32">
        <v>395</v>
      </c>
      <c r="I604" s="5"/>
      <c r="J604" s="5"/>
      <c r="L604" s="5"/>
      <c r="M604" s="6">
        <v>696</v>
      </c>
      <c r="N604" s="6"/>
      <c r="O604" s="5"/>
      <c r="AI604" s="3"/>
      <c r="AJ604" s="3"/>
    </row>
    <row r="605" spans="1:36" ht="12.75" customHeight="1">
      <c r="A605" s="32">
        <v>1801</v>
      </c>
      <c r="G605" s="32">
        <v>203</v>
      </c>
      <c r="H605" s="32">
        <v>168</v>
      </c>
      <c r="I605" s="5"/>
      <c r="J605" s="5"/>
      <c r="L605" s="5"/>
      <c r="M605" s="6">
        <v>252</v>
      </c>
      <c r="N605" s="6"/>
      <c r="O605" s="5"/>
      <c r="AI605" s="3"/>
      <c r="AJ605" s="3"/>
    </row>
    <row r="606" spans="1:36" ht="12.75" customHeight="1">
      <c r="A606" s="32">
        <v>1802</v>
      </c>
      <c r="G606" s="32">
        <v>32</v>
      </c>
      <c r="H606" s="32">
        <v>32</v>
      </c>
      <c r="I606" s="5"/>
      <c r="J606" s="5"/>
      <c r="L606" s="5"/>
      <c r="M606" s="6">
        <v>44</v>
      </c>
      <c r="N606" s="6"/>
      <c r="O606" s="5"/>
      <c r="AI606" s="3"/>
      <c r="AJ606" s="3"/>
    </row>
    <row r="607" spans="1:36" ht="12.75" customHeight="1">
      <c r="A607" s="32">
        <v>1901</v>
      </c>
      <c r="G607" s="32">
        <v>2</v>
      </c>
      <c r="H607" s="32">
        <v>3</v>
      </c>
      <c r="I607" s="5"/>
      <c r="J607" s="5"/>
      <c r="L607" s="5"/>
      <c r="M607" s="6">
        <v>3</v>
      </c>
      <c r="N607" s="6"/>
      <c r="O607" s="5"/>
      <c r="AI607" s="3"/>
      <c r="AJ607" s="3"/>
    </row>
    <row r="608" spans="1:36" ht="12.75" customHeight="1">
      <c r="I608" s="5"/>
      <c r="J608" s="5"/>
      <c r="L608" s="5"/>
      <c r="M608" s="6"/>
      <c r="N608" s="6"/>
      <c r="O608" s="5"/>
      <c r="AI608" s="3"/>
      <c r="AJ608" s="3"/>
    </row>
    <row r="609" spans="1:36" ht="12.75" customHeight="1">
      <c r="H609" s="32">
        <f>SUM(H602:H607)</f>
        <v>2757</v>
      </c>
      <c r="I609" s="5">
        <f>SUM(H602:H603)/B598</f>
        <v>0.42085769980506821</v>
      </c>
      <c r="J609" s="5">
        <f>H609/B598</f>
        <v>0.53742690058479536</v>
      </c>
      <c r="K609" s="5">
        <f>J609-I609</f>
        <v>0.11656920077972716</v>
      </c>
      <c r="L609" s="5"/>
      <c r="M609" s="6"/>
      <c r="N609" s="6"/>
      <c r="O609" s="5"/>
      <c r="AI609" s="3"/>
      <c r="AJ609" s="3"/>
    </row>
    <row r="610" spans="1:36" ht="12.75" customHeight="1">
      <c r="I610" s="5"/>
      <c r="J610" s="5"/>
      <c r="L610" s="5"/>
      <c r="M610" s="6"/>
      <c r="N610" s="6"/>
      <c r="O610" s="5"/>
      <c r="AI610" s="3"/>
      <c r="AJ610" s="3"/>
    </row>
    <row r="611" spans="1:36" ht="12.75" customHeight="1">
      <c r="I611" s="5"/>
      <c r="J611" s="5"/>
      <c r="L611" s="5"/>
      <c r="M611" s="6"/>
      <c r="N611" s="6"/>
      <c r="O611" s="5"/>
      <c r="AI611" s="3"/>
      <c r="AJ611" s="3"/>
    </row>
    <row r="612" spans="1:36" ht="12.75" customHeight="1">
      <c r="I612" s="5"/>
      <c r="J612" s="5"/>
      <c r="L612" s="5"/>
      <c r="M612" s="6"/>
      <c r="N612" s="6"/>
      <c r="O612" s="5"/>
      <c r="AI612" s="3"/>
      <c r="AJ612" s="3"/>
    </row>
    <row r="613" spans="1:36" ht="12.75" customHeight="1">
      <c r="A613" s="44" t="s">
        <v>91</v>
      </c>
      <c r="I613" s="5"/>
      <c r="J613" s="5"/>
      <c r="L613" s="5"/>
      <c r="M613" s="6"/>
      <c r="N613" s="6"/>
      <c r="O613" s="5"/>
      <c r="AI613" s="3"/>
      <c r="AJ613" s="3"/>
    </row>
    <row r="614" spans="1:36" ht="25.5" customHeight="1">
      <c r="B614" s="185" t="s">
        <v>1</v>
      </c>
      <c r="C614" s="186"/>
      <c r="D614" s="186"/>
      <c r="E614" s="186"/>
      <c r="F614" s="186"/>
      <c r="G614" s="186"/>
      <c r="I614" s="7" t="s">
        <v>2</v>
      </c>
      <c r="J614" s="7" t="s">
        <v>3</v>
      </c>
      <c r="K614" s="8" t="s">
        <v>4</v>
      </c>
      <c r="L614" s="7" t="s">
        <v>5</v>
      </c>
      <c r="M614" s="9" t="s">
        <v>6</v>
      </c>
      <c r="N614" s="9" t="s">
        <v>7</v>
      </c>
      <c r="O614" s="5"/>
      <c r="AI614" s="3"/>
      <c r="AJ614" s="3"/>
    </row>
    <row r="615" spans="1:36" ht="12.75" customHeight="1">
      <c r="A615" s="12" t="s">
        <v>9</v>
      </c>
      <c r="B615" s="13">
        <v>1</v>
      </c>
      <c r="C615" s="13">
        <v>2</v>
      </c>
      <c r="D615" s="13">
        <v>3</v>
      </c>
      <c r="E615" s="13">
        <v>4</v>
      </c>
      <c r="F615" s="13">
        <v>5</v>
      </c>
      <c r="G615" s="13">
        <v>6</v>
      </c>
      <c r="H615" s="14" t="s">
        <v>10</v>
      </c>
      <c r="I615" s="41"/>
      <c r="J615" s="15"/>
      <c r="K615" s="16"/>
      <c r="L615" s="17"/>
      <c r="M615" s="6"/>
      <c r="N615" s="6"/>
      <c r="O615" s="5"/>
      <c r="AI615" s="3"/>
      <c r="AJ615" s="3"/>
    </row>
    <row r="616" spans="1:36" ht="12.75" customHeight="1">
      <c r="A616" s="31" t="s">
        <v>92</v>
      </c>
      <c r="B616" s="13">
        <v>452</v>
      </c>
      <c r="C616" s="13"/>
      <c r="D616" s="13"/>
      <c r="E616" s="13"/>
      <c r="F616" s="13"/>
      <c r="G616" s="13"/>
      <c r="H616" s="19"/>
      <c r="I616" s="41"/>
      <c r="J616" s="15"/>
      <c r="K616" s="16"/>
      <c r="L616" s="17"/>
      <c r="M616" s="20">
        <f>B616</f>
        <v>452</v>
      </c>
      <c r="N616" s="6"/>
      <c r="O616" s="5"/>
      <c r="AI616" s="3"/>
      <c r="AJ616" s="3"/>
    </row>
    <row r="617" spans="1:36" ht="12.75" customHeight="1">
      <c r="A617" s="32">
        <v>1502</v>
      </c>
      <c r="B617" s="13"/>
      <c r="C617" s="13">
        <v>389</v>
      </c>
      <c r="D617" s="13"/>
      <c r="E617" s="13"/>
      <c r="F617" s="13"/>
      <c r="G617" s="13"/>
      <c r="H617" s="33"/>
      <c r="I617" s="41"/>
      <c r="J617" s="41"/>
      <c r="K617" s="41"/>
      <c r="L617" s="17">
        <f>C617/B616</f>
        <v>0.86061946902654862</v>
      </c>
      <c r="M617" s="20">
        <v>324</v>
      </c>
      <c r="N617" s="3">
        <f t="shared" ref="N617:N621" si="106">M617/M616</f>
        <v>0.7168141592920354</v>
      </c>
      <c r="O617" s="5">
        <f t="shared" ref="O617:O621" si="107">100%-N617</f>
        <v>0.2831858407079646</v>
      </c>
      <c r="AI617" s="3"/>
      <c r="AJ617" s="3"/>
    </row>
    <row r="618" spans="1:36" ht="12.75" customHeight="1">
      <c r="A618" s="31" t="s">
        <v>83</v>
      </c>
      <c r="D618" s="32">
        <v>195</v>
      </c>
      <c r="I618" s="5"/>
      <c r="J618" s="5"/>
      <c r="L618" s="5">
        <f>D618/C617</f>
        <v>0.50128534704370176</v>
      </c>
      <c r="M618" s="20">
        <v>222</v>
      </c>
      <c r="N618" s="3">
        <f t="shared" si="106"/>
        <v>0.68518518518518523</v>
      </c>
      <c r="O618" s="5">
        <f t="shared" si="107"/>
        <v>0.31481481481481477</v>
      </c>
      <c r="Q618" s="3">
        <f>M618/M616</f>
        <v>0.49115044247787609</v>
      </c>
      <c r="AI618" s="3"/>
      <c r="AJ618" s="3"/>
    </row>
    <row r="619" spans="1:36" ht="12.75" customHeight="1">
      <c r="A619" s="32">
        <v>1602</v>
      </c>
      <c r="E619" s="32">
        <v>143</v>
      </c>
      <c r="H619" s="32">
        <v>1</v>
      </c>
      <c r="I619" s="5"/>
      <c r="J619" s="5"/>
      <c r="L619" s="5">
        <f>E619/D618</f>
        <v>0.73333333333333328</v>
      </c>
      <c r="M619" s="20">
        <v>187</v>
      </c>
      <c r="N619" s="3">
        <f t="shared" si="106"/>
        <v>0.84234234234234229</v>
      </c>
      <c r="O619" s="5">
        <f t="shared" si="107"/>
        <v>0.15765765765765771</v>
      </c>
      <c r="AI619" s="3"/>
      <c r="AJ619" s="3"/>
    </row>
    <row r="620" spans="1:36" ht="12.75" customHeight="1">
      <c r="A620" s="32">
        <v>1701</v>
      </c>
      <c r="F620" s="32">
        <v>143</v>
      </c>
      <c r="H620" s="32">
        <v>4</v>
      </c>
      <c r="I620" s="5"/>
      <c r="J620" s="5"/>
      <c r="L620" s="5">
        <f>F620/E619</f>
        <v>1</v>
      </c>
      <c r="M620" s="6">
        <v>187</v>
      </c>
      <c r="N620" s="3">
        <f t="shared" si="106"/>
        <v>1</v>
      </c>
      <c r="O620" s="5">
        <f t="shared" si="107"/>
        <v>0</v>
      </c>
      <c r="AI620" s="3"/>
      <c r="AJ620" s="3"/>
    </row>
    <row r="621" spans="1:36" ht="12.75" customHeight="1">
      <c r="A621" s="69">
        <v>1702</v>
      </c>
      <c r="B621" s="69"/>
      <c r="C621" s="69"/>
      <c r="D621" s="69"/>
      <c r="E621" s="69"/>
      <c r="F621" s="69"/>
      <c r="G621" s="69">
        <v>101</v>
      </c>
      <c r="H621" s="69">
        <v>61</v>
      </c>
      <c r="I621" s="70"/>
      <c r="J621" s="70"/>
      <c r="K621" s="69"/>
      <c r="L621" s="70">
        <f>G621/F620</f>
        <v>0.70629370629370625</v>
      </c>
      <c r="M621" s="71">
        <v>125</v>
      </c>
      <c r="N621" s="72">
        <f t="shared" si="106"/>
        <v>0.66844919786096257</v>
      </c>
      <c r="O621" s="70">
        <f t="shared" si="107"/>
        <v>0.33155080213903743</v>
      </c>
      <c r="AI621" s="3"/>
      <c r="AJ621" s="3"/>
    </row>
    <row r="622" spans="1:36" ht="12.75" customHeight="1">
      <c r="A622" s="32">
        <v>1801</v>
      </c>
      <c r="G622" s="32">
        <v>38</v>
      </c>
      <c r="H622" s="32">
        <v>25</v>
      </c>
      <c r="I622" s="5"/>
      <c r="J622" s="5"/>
      <c r="L622" s="5"/>
      <c r="M622" s="6">
        <v>57</v>
      </c>
      <c r="N622" s="6"/>
      <c r="O622" s="5"/>
      <c r="AI622" s="3"/>
      <c r="AJ622" s="3"/>
    </row>
    <row r="623" spans="1:36" ht="12.75" customHeight="1">
      <c r="A623" s="32">
        <v>1802</v>
      </c>
      <c r="G623" s="32">
        <v>17</v>
      </c>
      <c r="H623" s="32">
        <v>12</v>
      </c>
      <c r="I623" s="5"/>
      <c r="J623" s="5"/>
      <c r="L623" s="5"/>
      <c r="M623" s="6">
        <v>19</v>
      </c>
      <c r="N623" s="6"/>
      <c r="O623" s="5"/>
      <c r="AI623" s="3"/>
      <c r="AJ623" s="3"/>
    </row>
    <row r="624" spans="1:36" ht="12.75" customHeight="1">
      <c r="A624" s="32">
        <v>1901</v>
      </c>
      <c r="G624" s="32">
        <v>1</v>
      </c>
      <c r="H624" s="32">
        <v>2</v>
      </c>
      <c r="I624" s="5"/>
      <c r="J624" s="5"/>
      <c r="L624" s="5"/>
      <c r="M624" s="6">
        <v>2</v>
      </c>
      <c r="N624" s="6"/>
      <c r="O624" s="5"/>
      <c r="AI624" s="3"/>
      <c r="AJ624" s="3"/>
    </row>
    <row r="625" spans="1:36" ht="12.75" customHeight="1">
      <c r="I625" s="5"/>
      <c r="J625" s="5"/>
      <c r="L625" s="5"/>
      <c r="M625" s="6"/>
      <c r="N625" s="6"/>
      <c r="O625" s="5"/>
      <c r="AI625" s="3"/>
      <c r="AJ625" s="3"/>
    </row>
    <row r="626" spans="1:36" ht="12.75" customHeight="1">
      <c r="I626" s="5"/>
      <c r="J626" s="5"/>
      <c r="L626" s="5"/>
      <c r="M626" s="6"/>
      <c r="N626" s="6"/>
      <c r="O626" s="5"/>
      <c r="AI626" s="3"/>
      <c r="AJ626" s="3"/>
    </row>
    <row r="627" spans="1:36" ht="12.75" customHeight="1">
      <c r="A627" s="44"/>
      <c r="H627" s="32">
        <f>SUM(H619:H624)</f>
        <v>105</v>
      </c>
      <c r="I627" s="5">
        <f>SUM(H619:H621)/B616</f>
        <v>0.14601769911504425</v>
      </c>
      <c r="J627" s="5">
        <f>H627/B616</f>
        <v>0.23230088495575221</v>
      </c>
      <c r="K627" s="5">
        <f>J627-I627</f>
        <v>8.628318584070796E-2</v>
      </c>
      <c r="L627" s="5"/>
      <c r="M627" s="6"/>
      <c r="N627" s="6"/>
      <c r="O627" s="5"/>
      <c r="AI627" s="3"/>
      <c r="AJ627" s="3"/>
    </row>
    <row r="628" spans="1:36" ht="12.75" customHeight="1">
      <c r="A628" s="44"/>
      <c r="I628" s="5"/>
      <c r="J628" s="5"/>
      <c r="L628" s="5"/>
      <c r="M628" s="6"/>
      <c r="N628" s="6"/>
      <c r="O628" s="5"/>
      <c r="AI628" s="3"/>
      <c r="AJ628" s="3"/>
    </row>
    <row r="629" spans="1:36" ht="12.75" customHeight="1">
      <c r="A629" s="44"/>
      <c r="I629" s="5"/>
      <c r="J629" s="5"/>
      <c r="L629" s="5"/>
      <c r="M629" s="6"/>
      <c r="N629" s="6"/>
      <c r="O629" s="5"/>
      <c r="AI629" s="3"/>
      <c r="AJ629" s="3"/>
    </row>
    <row r="630" spans="1:36" ht="12.75" customHeight="1">
      <c r="A630" s="44" t="s">
        <v>93</v>
      </c>
      <c r="I630" s="5"/>
      <c r="J630" s="5"/>
      <c r="L630" s="5"/>
      <c r="M630" s="6"/>
      <c r="N630" s="6"/>
      <c r="O630" s="5"/>
      <c r="AI630" s="3"/>
      <c r="AJ630" s="3"/>
    </row>
    <row r="631" spans="1:36" ht="25.5" customHeight="1">
      <c r="B631" s="185" t="s">
        <v>1</v>
      </c>
      <c r="C631" s="186"/>
      <c r="D631" s="186"/>
      <c r="E631" s="186"/>
      <c r="F631" s="186"/>
      <c r="G631" s="186"/>
      <c r="I631" s="7" t="s">
        <v>2</v>
      </c>
      <c r="J631" s="7" t="s">
        <v>3</v>
      </c>
      <c r="K631" s="8" t="s">
        <v>4</v>
      </c>
      <c r="L631" s="7" t="s">
        <v>5</v>
      </c>
      <c r="M631" s="9" t="s">
        <v>6</v>
      </c>
      <c r="N631" s="9" t="s">
        <v>7</v>
      </c>
      <c r="O631" s="5"/>
      <c r="AI631" s="3"/>
      <c r="AJ631" s="3"/>
    </row>
    <row r="632" spans="1:36" ht="12.75" customHeight="1">
      <c r="A632" s="12" t="s">
        <v>9</v>
      </c>
      <c r="B632" s="13">
        <v>1</v>
      </c>
      <c r="C632" s="13">
        <v>2</v>
      </c>
      <c r="D632" s="13">
        <v>3</v>
      </c>
      <c r="E632" s="13">
        <v>4</v>
      </c>
      <c r="F632" s="13">
        <v>5</v>
      </c>
      <c r="G632" s="13">
        <v>6</v>
      </c>
      <c r="H632" s="14" t="s">
        <v>10</v>
      </c>
      <c r="I632" s="41"/>
      <c r="J632" s="15"/>
      <c r="K632" s="16"/>
      <c r="L632" s="17"/>
      <c r="M632" s="6"/>
      <c r="N632" s="6"/>
      <c r="O632" s="5"/>
      <c r="AI632" s="3"/>
      <c r="AJ632" s="3"/>
    </row>
    <row r="633" spans="1:36" ht="12.75" customHeight="1">
      <c r="A633" s="31" t="s">
        <v>94</v>
      </c>
      <c r="B633" s="13">
        <v>6204</v>
      </c>
      <c r="C633" s="13"/>
      <c r="D633" s="13"/>
      <c r="E633" s="13"/>
      <c r="F633" s="13"/>
      <c r="G633" s="13"/>
      <c r="H633" s="19"/>
      <c r="I633" s="41"/>
      <c r="J633" s="15"/>
      <c r="K633" s="16"/>
      <c r="L633" s="17"/>
      <c r="M633" s="20">
        <f>B633</f>
        <v>6204</v>
      </c>
      <c r="N633" s="6"/>
      <c r="O633" s="5"/>
      <c r="AI633" s="3"/>
      <c r="AJ633" s="3"/>
    </row>
    <row r="634" spans="1:36" ht="12.75" customHeight="1">
      <c r="A634" s="31" t="s">
        <v>83</v>
      </c>
      <c r="B634" s="13"/>
      <c r="C634" s="13">
        <v>4653</v>
      </c>
      <c r="D634" s="13"/>
      <c r="E634" s="13"/>
      <c r="F634" s="13"/>
      <c r="G634" s="13"/>
      <c r="H634" s="33"/>
      <c r="I634" s="41"/>
      <c r="J634" s="41"/>
      <c r="K634" s="41"/>
      <c r="L634" s="17">
        <f>C634/B633</f>
        <v>0.75</v>
      </c>
      <c r="M634" s="20">
        <v>4701</v>
      </c>
      <c r="N634" s="3">
        <f t="shared" ref="N634:N638" si="108">M634/M633</f>
        <v>0.75773694390715662</v>
      </c>
      <c r="O634" s="5">
        <f t="shared" ref="O634:O638" si="109">100%-N634</f>
        <v>0.24226305609284338</v>
      </c>
      <c r="AI634" s="3"/>
      <c r="AJ634" s="3"/>
    </row>
    <row r="635" spans="1:36" ht="12.75" customHeight="1">
      <c r="A635" s="32">
        <v>1602</v>
      </c>
      <c r="D635" s="32">
        <v>4184</v>
      </c>
      <c r="I635" s="5"/>
      <c r="J635" s="5"/>
      <c r="L635" s="5">
        <f>D635/C634</f>
        <v>0.89920481409843112</v>
      </c>
      <c r="M635" s="20">
        <v>4482</v>
      </c>
      <c r="N635" s="3">
        <f t="shared" si="108"/>
        <v>0.95341416719846839</v>
      </c>
      <c r="O635" s="5">
        <f t="shared" si="109"/>
        <v>4.6585832801531613E-2</v>
      </c>
      <c r="Q635" s="3">
        <f>M635/M633</f>
        <v>0.72243713733075432</v>
      </c>
      <c r="AI635" s="3"/>
      <c r="AJ635" s="3"/>
    </row>
    <row r="636" spans="1:36" ht="12.75" customHeight="1">
      <c r="A636" s="32">
        <v>1701</v>
      </c>
      <c r="E636" s="32">
        <v>4184</v>
      </c>
      <c r="I636" s="5"/>
      <c r="J636" s="5"/>
      <c r="L636" s="5">
        <f>E636/D635</f>
        <v>1</v>
      </c>
      <c r="M636" s="6">
        <v>4482</v>
      </c>
      <c r="N636" s="3">
        <f t="shared" si="108"/>
        <v>1</v>
      </c>
      <c r="O636" s="5">
        <f t="shared" si="109"/>
        <v>0</v>
      </c>
      <c r="AI636" s="3"/>
      <c r="AJ636" s="3"/>
    </row>
    <row r="637" spans="1:36" ht="12.75" customHeight="1">
      <c r="A637" s="32">
        <v>1702</v>
      </c>
      <c r="F637" s="32">
        <v>3608</v>
      </c>
      <c r="H637" s="32">
        <v>9</v>
      </c>
      <c r="I637" s="5"/>
      <c r="J637" s="5"/>
      <c r="L637" s="5">
        <f>F637/E636</f>
        <v>0.86233269598470363</v>
      </c>
      <c r="M637" s="6">
        <v>3923</v>
      </c>
      <c r="N637" s="3">
        <f t="shared" si="108"/>
        <v>0.87527889335118247</v>
      </c>
      <c r="O637" s="5">
        <f t="shared" si="109"/>
        <v>0.12472110664881753</v>
      </c>
      <c r="AI637" s="3"/>
      <c r="AJ637" s="3"/>
    </row>
    <row r="638" spans="1:36" ht="12.75" customHeight="1">
      <c r="A638" s="69">
        <v>1801</v>
      </c>
      <c r="B638" s="69"/>
      <c r="C638" s="69"/>
      <c r="D638" s="69"/>
      <c r="E638" s="69"/>
      <c r="F638" s="69"/>
      <c r="G638" s="69">
        <v>3608</v>
      </c>
      <c r="H638" s="69">
        <v>2712</v>
      </c>
      <c r="I638" s="70"/>
      <c r="J638" s="70"/>
      <c r="K638" s="69"/>
      <c r="L638" s="70">
        <f>G638/F637</f>
        <v>1</v>
      </c>
      <c r="M638" s="71">
        <v>3923</v>
      </c>
      <c r="N638" s="72">
        <f t="shared" si="108"/>
        <v>1</v>
      </c>
      <c r="O638" s="70">
        <f t="shared" si="109"/>
        <v>0</v>
      </c>
      <c r="AI638" s="3"/>
      <c r="AJ638" s="3"/>
    </row>
    <row r="639" spans="1:36" ht="12.75" customHeight="1">
      <c r="A639" s="32">
        <v>1802</v>
      </c>
      <c r="G639" s="32">
        <v>645</v>
      </c>
      <c r="H639" s="32">
        <v>416</v>
      </c>
      <c r="I639" s="5"/>
      <c r="J639" s="5"/>
      <c r="L639" s="5"/>
      <c r="M639" s="6">
        <v>893</v>
      </c>
      <c r="N639" s="6"/>
      <c r="O639" s="5"/>
      <c r="AI639" s="3"/>
      <c r="AJ639" s="3"/>
    </row>
    <row r="640" spans="1:36" ht="12.75" customHeight="1">
      <c r="A640" s="32">
        <v>1901</v>
      </c>
      <c r="G640" s="32">
        <v>233</v>
      </c>
      <c r="H640" s="32">
        <v>200</v>
      </c>
      <c r="I640" s="5"/>
      <c r="J640" s="5"/>
      <c r="L640" s="5"/>
      <c r="M640" s="6">
        <v>288</v>
      </c>
      <c r="N640" s="6"/>
      <c r="O640" s="5"/>
      <c r="AI640" s="3"/>
      <c r="AJ640" s="3"/>
    </row>
    <row r="641" spans="1:36" ht="12.75" customHeight="1">
      <c r="A641" s="32">
        <v>1902</v>
      </c>
      <c r="G641" s="32">
        <v>31</v>
      </c>
      <c r="I641" s="5"/>
      <c r="J641" s="5"/>
      <c r="L641" s="5"/>
      <c r="M641" s="6">
        <v>43</v>
      </c>
      <c r="N641" s="6"/>
      <c r="O641" s="5"/>
      <c r="AI641" s="3"/>
      <c r="AJ641" s="3"/>
    </row>
    <row r="642" spans="1:36" ht="12.75" customHeight="1">
      <c r="A642" s="32">
        <v>2001</v>
      </c>
      <c r="G642" s="32">
        <v>5</v>
      </c>
      <c r="H642" s="32">
        <v>5</v>
      </c>
      <c r="I642" s="5"/>
      <c r="J642" s="5"/>
      <c r="L642" s="5"/>
      <c r="M642" s="6">
        <v>5</v>
      </c>
      <c r="N642" s="6"/>
      <c r="O642" s="5"/>
      <c r="AI642" s="3"/>
      <c r="AJ642" s="3"/>
    </row>
    <row r="643" spans="1:36" ht="12.75" customHeight="1">
      <c r="H643" s="32">
        <f>SUM(H636:H642)</f>
        <v>3342</v>
      </c>
      <c r="I643" s="5">
        <f>SUM(H635:H638)/B633</f>
        <v>0.4385880077369439</v>
      </c>
      <c r="J643" s="5">
        <f>H643/B633</f>
        <v>0.53868471953578334</v>
      </c>
      <c r="K643" s="5">
        <f>J643-I643</f>
        <v>0.10009671179883944</v>
      </c>
      <c r="L643" s="5"/>
      <c r="M643" s="6"/>
      <c r="N643" s="6"/>
      <c r="O643" s="5"/>
      <c r="AI643" s="3"/>
      <c r="AJ643" s="3"/>
    </row>
    <row r="644" spans="1:36" ht="12.75" customHeight="1">
      <c r="I644" s="5"/>
      <c r="J644" s="5"/>
      <c r="L644" s="5"/>
      <c r="M644" s="6"/>
      <c r="N644" s="6"/>
      <c r="O644" s="5"/>
      <c r="AI644" s="3"/>
      <c r="AJ644" s="3"/>
    </row>
    <row r="645" spans="1:36" ht="12.75" customHeight="1">
      <c r="I645" s="5"/>
      <c r="J645" s="5"/>
      <c r="L645" s="5"/>
      <c r="M645" s="6"/>
      <c r="N645" s="6"/>
      <c r="O645" s="5"/>
      <c r="AI645" s="3"/>
      <c r="AJ645" s="3"/>
    </row>
    <row r="646" spans="1:36" ht="12.75" customHeight="1">
      <c r="I646" s="5"/>
      <c r="J646" s="5"/>
      <c r="L646" s="5"/>
      <c r="M646" s="6"/>
      <c r="N646" s="6"/>
      <c r="O646" s="5"/>
      <c r="AI646" s="3"/>
      <c r="AJ646" s="3"/>
    </row>
    <row r="647" spans="1:36" ht="12.75" customHeight="1">
      <c r="A647" s="44" t="s">
        <v>95</v>
      </c>
      <c r="I647" s="5"/>
      <c r="J647" s="5"/>
      <c r="L647" s="5"/>
      <c r="M647" s="6"/>
      <c r="N647" s="6"/>
      <c r="O647" s="5"/>
      <c r="AI647" s="3"/>
      <c r="AJ647" s="3"/>
    </row>
    <row r="648" spans="1:36" ht="25.5" customHeight="1">
      <c r="B648" s="185" t="s">
        <v>1</v>
      </c>
      <c r="C648" s="186"/>
      <c r="D648" s="186"/>
      <c r="E648" s="186"/>
      <c r="F648" s="186"/>
      <c r="G648" s="186"/>
      <c r="I648" s="7" t="s">
        <v>2</v>
      </c>
      <c r="J648" s="7" t="s">
        <v>3</v>
      </c>
      <c r="K648" s="8" t="s">
        <v>4</v>
      </c>
      <c r="L648" s="7" t="s">
        <v>5</v>
      </c>
      <c r="M648" s="9" t="s">
        <v>6</v>
      </c>
      <c r="N648" s="9" t="s">
        <v>7</v>
      </c>
      <c r="O648" s="5"/>
      <c r="AI648" s="3"/>
      <c r="AJ648" s="3"/>
    </row>
    <row r="649" spans="1:36" ht="12.75" customHeight="1">
      <c r="A649" s="12" t="s">
        <v>9</v>
      </c>
      <c r="B649" s="13">
        <v>1</v>
      </c>
      <c r="C649" s="13">
        <v>2</v>
      </c>
      <c r="D649" s="13">
        <v>3</v>
      </c>
      <c r="E649" s="13">
        <v>4</v>
      </c>
      <c r="F649" s="13">
        <v>5</v>
      </c>
      <c r="G649" s="13">
        <v>6</v>
      </c>
      <c r="H649" s="14" t="s">
        <v>10</v>
      </c>
      <c r="I649" s="41"/>
      <c r="J649" s="15"/>
      <c r="K649" s="16"/>
      <c r="L649" s="17"/>
      <c r="M649" s="6"/>
      <c r="N649" s="6"/>
      <c r="O649" s="5"/>
      <c r="AI649" s="3"/>
      <c r="AJ649" s="3"/>
    </row>
    <row r="650" spans="1:36" ht="12.75" customHeight="1">
      <c r="A650" s="31" t="s">
        <v>83</v>
      </c>
      <c r="B650" s="13">
        <v>427</v>
      </c>
      <c r="C650" s="13"/>
      <c r="D650" s="13"/>
      <c r="E650" s="13"/>
      <c r="F650" s="13"/>
      <c r="G650" s="13"/>
      <c r="H650" s="19"/>
      <c r="I650" s="41"/>
      <c r="J650" s="15"/>
      <c r="K650" s="16"/>
      <c r="L650" s="17"/>
      <c r="M650" s="20">
        <f>B650</f>
        <v>427</v>
      </c>
      <c r="N650" s="6"/>
      <c r="O650" s="5"/>
      <c r="AI650" s="3"/>
      <c r="AJ650" s="3"/>
    </row>
    <row r="651" spans="1:36" ht="12.75" customHeight="1">
      <c r="A651" s="32">
        <v>1602</v>
      </c>
      <c r="B651" s="13"/>
      <c r="C651" s="13">
        <v>240</v>
      </c>
      <c r="D651" s="13"/>
      <c r="E651" s="13"/>
      <c r="F651" s="13"/>
      <c r="G651" s="13"/>
      <c r="H651" s="33"/>
      <c r="I651" s="41"/>
      <c r="J651" s="41"/>
      <c r="K651" s="41"/>
      <c r="L651" s="17">
        <f>C651/B650</f>
        <v>0.56206088992974235</v>
      </c>
      <c r="M651" s="20">
        <v>243</v>
      </c>
      <c r="N651" s="3">
        <f t="shared" ref="N651:N655" si="110">M651/M650</f>
        <v>0.56908665105386413</v>
      </c>
      <c r="O651" s="5">
        <f t="shared" ref="O651:O655" si="111">100%-N651</f>
        <v>0.43091334894613587</v>
      </c>
      <c r="P651" s="11"/>
      <c r="AI651" s="3"/>
      <c r="AJ651" s="3"/>
    </row>
    <row r="652" spans="1:36" ht="12.75" customHeight="1">
      <c r="A652" s="32">
        <v>1701</v>
      </c>
      <c r="D652" s="4">
        <v>240</v>
      </c>
      <c r="I652" s="5"/>
      <c r="J652" s="5"/>
      <c r="L652" s="5">
        <f>D652/C651</f>
        <v>1</v>
      </c>
      <c r="M652" s="6">
        <v>243</v>
      </c>
      <c r="N652" s="3">
        <f t="shared" si="110"/>
        <v>1</v>
      </c>
      <c r="O652" s="5">
        <f t="shared" si="111"/>
        <v>0</v>
      </c>
      <c r="P652" s="11">
        <f>M652/M650</f>
        <v>0.56908665105386413</v>
      </c>
      <c r="AI652" s="3"/>
      <c r="AJ652" s="3"/>
    </row>
    <row r="653" spans="1:36" ht="12.75" customHeight="1">
      <c r="A653" s="32">
        <v>1702</v>
      </c>
      <c r="E653" s="32">
        <v>190</v>
      </c>
      <c r="I653" s="5"/>
      <c r="J653" s="5"/>
      <c r="L653" s="5">
        <f>E653/D652</f>
        <v>0.79166666666666663</v>
      </c>
      <c r="M653" s="6">
        <v>230</v>
      </c>
      <c r="N653" s="3">
        <f t="shared" si="110"/>
        <v>0.94650205761316875</v>
      </c>
      <c r="O653" s="5">
        <f t="shared" si="111"/>
        <v>5.3497942386831254E-2</v>
      </c>
      <c r="AI653" s="3"/>
      <c r="AJ653" s="3"/>
    </row>
    <row r="654" spans="1:36" ht="12.75" customHeight="1">
      <c r="A654" s="32">
        <v>1801</v>
      </c>
      <c r="F654" s="32">
        <v>190</v>
      </c>
      <c r="H654" s="32">
        <v>1</v>
      </c>
      <c r="I654" s="5"/>
      <c r="J654" s="5"/>
      <c r="L654" s="5">
        <f>F654/E653</f>
        <v>1</v>
      </c>
      <c r="M654" s="6">
        <v>213</v>
      </c>
      <c r="N654" s="3">
        <f t="shared" si="110"/>
        <v>0.92608695652173911</v>
      </c>
      <c r="O654" s="5">
        <f t="shared" si="111"/>
        <v>7.3913043478260887E-2</v>
      </c>
      <c r="AI654" s="3"/>
      <c r="AJ654" s="3"/>
    </row>
    <row r="655" spans="1:36" ht="12.75" customHeight="1">
      <c r="A655" s="69">
        <v>1802</v>
      </c>
      <c r="B655" s="69"/>
      <c r="C655" s="69"/>
      <c r="D655" s="69"/>
      <c r="E655" s="69"/>
      <c r="F655" s="69"/>
      <c r="G655" s="69">
        <v>147</v>
      </c>
      <c r="H655" s="69">
        <v>61</v>
      </c>
      <c r="I655" s="70"/>
      <c r="J655" s="70"/>
      <c r="K655" s="69"/>
      <c r="L655" s="70">
        <f>G655/F654</f>
        <v>0.77368421052631575</v>
      </c>
      <c r="M655" s="71">
        <v>169</v>
      </c>
      <c r="N655" s="3">
        <f t="shared" si="110"/>
        <v>0.79342723004694837</v>
      </c>
      <c r="O655" s="5">
        <f t="shared" si="111"/>
        <v>0.20657276995305163</v>
      </c>
      <c r="AI655" s="3"/>
      <c r="AJ655" s="3"/>
    </row>
    <row r="656" spans="1:36" ht="12.75" customHeight="1">
      <c r="A656" s="32">
        <v>1901</v>
      </c>
      <c r="G656" s="32">
        <v>52</v>
      </c>
      <c r="H656" s="32">
        <v>31</v>
      </c>
      <c r="I656" s="5"/>
      <c r="J656" s="5"/>
      <c r="L656" s="5"/>
      <c r="M656" s="6">
        <v>56</v>
      </c>
      <c r="N656" s="6"/>
      <c r="O656" s="5"/>
      <c r="AI656" s="3"/>
      <c r="AJ656" s="3"/>
    </row>
    <row r="657" spans="1:36" ht="12.75" customHeight="1">
      <c r="A657" s="32">
        <v>1902</v>
      </c>
      <c r="G657" s="32">
        <v>12</v>
      </c>
      <c r="I657" s="5"/>
      <c r="J657" s="5"/>
      <c r="L657" s="5"/>
      <c r="M657" s="6">
        <v>17</v>
      </c>
      <c r="N657" s="6"/>
      <c r="O657" s="5"/>
      <c r="AI657" s="3"/>
      <c r="AJ657" s="3"/>
    </row>
    <row r="658" spans="1:36" ht="12.75" customHeight="1">
      <c r="A658" s="32">
        <v>2001</v>
      </c>
      <c r="G658" s="32">
        <v>5</v>
      </c>
      <c r="H658" s="32">
        <v>5</v>
      </c>
      <c r="I658" s="5"/>
      <c r="J658" s="5"/>
      <c r="L658" s="5"/>
      <c r="M658" s="6">
        <v>5</v>
      </c>
      <c r="N658" s="6"/>
      <c r="O658" s="5"/>
      <c r="AI658" s="3"/>
      <c r="AJ658" s="3"/>
    </row>
    <row r="659" spans="1:36" ht="12.75" customHeight="1">
      <c r="H659" s="32">
        <f>SUM(H653:H658)</f>
        <v>98</v>
      </c>
      <c r="I659" s="5">
        <f>SUM(H652:H656)/B650</f>
        <v>0.21779859484777517</v>
      </c>
      <c r="J659" s="5">
        <f>H659/B650</f>
        <v>0.22950819672131148</v>
      </c>
      <c r="K659" s="5">
        <f>J659-I659</f>
        <v>1.1709601873536313E-2</v>
      </c>
      <c r="L659" s="5"/>
      <c r="M659" s="6"/>
      <c r="N659" s="6"/>
      <c r="O659" s="5"/>
      <c r="AI659" s="3"/>
      <c r="AJ659" s="3"/>
    </row>
    <row r="660" spans="1:36" ht="12.75" customHeight="1">
      <c r="I660" s="5"/>
      <c r="J660" s="5"/>
      <c r="L660" s="5"/>
      <c r="M660" s="6"/>
      <c r="N660" s="6"/>
      <c r="O660" s="5"/>
      <c r="AI660" s="3"/>
      <c r="AJ660" s="3"/>
    </row>
    <row r="661" spans="1:36" ht="12.75" customHeight="1">
      <c r="I661" s="5"/>
      <c r="J661" s="5"/>
      <c r="L661" s="5"/>
      <c r="M661" s="6"/>
      <c r="N661" s="6"/>
      <c r="O661" s="5"/>
      <c r="AI661" s="3"/>
      <c r="AJ661" s="3"/>
    </row>
    <row r="662" spans="1:36" ht="12.75" customHeight="1">
      <c r="A662" s="44" t="s">
        <v>96</v>
      </c>
      <c r="I662" s="5"/>
      <c r="J662" s="5"/>
      <c r="L662" s="5"/>
      <c r="M662" s="6"/>
      <c r="N662" s="6"/>
      <c r="O662" s="5"/>
      <c r="AI662" s="3"/>
      <c r="AJ662" s="3"/>
    </row>
    <row r="663" spans="1:36" ht="25.5" customHeight="1">
      <c r="B663" s="185" t="s">
        <v>1</v>
      </c>
      <c r="C663" s="186"/>
      <c r="D663" s="186"/>
      <c r="E663" s="186"/>
      <c r="F663" s="186"/>
      <c r="G663" s="186"/>
      <c r="I663" s="7" t="s">
        <v>2</v>
      </c>
      <c r="J663" s="7" t="s">
        <v>3</v>
      </c>
      <c r="K663" s="8" t="s">
        <v>4</v>
      </c>
      <c r="L663" s="7" t="s">
        <v>5</v>
      </c>
      <c r="M663" s="9" t="s">
        <v>6</v>
      </c>
      <c r="N663" s="9" t="s">
        <v>7</v>
      </c>
      <c r="O663" s="5"/>
      <c r="AI663" s="3"/>
      <c r="AJ663" s="3"/>
    </row>
    <row r="664" spans="1:36" ht="12.75" customHeight="1">
      <c r="A664" s="12" t="s">
        <v>9</v>
      </c>
      <c r="B664" s="13">
        <v>1</v>
      </c>
      <c r="C664" s="13">
        <v>2</v>
      </c>
      <c r="D664" s="13">
        <v>3</v>
      </c>
      <c r="E664" s="13">
        <v>4</v>
      </c>
      <c r="F664" s="13">
        <v>5</v>
      </c>
      <c r="G664" s="13">
        <v>6</v>
      </c>
      <c r="H664" s="14" t="s">
        <v>10</v>
      </c>
      <c r="I664" s="41"/>
      <c r="J664" s="15"/>
      <c r="K664" s="16"/>
      <c r="L664" s="17"/>
      <c r="M664" s="6"/>
      <c r="N664" s="6"/>
      <c r="O664" s="5"/>
      <c r="AI664" s="3"/>
      <c r="AJ664" s="3"/>
    </row>
    <row r="665" spans="1:36" ht="12.75" customHeight="1">
      <c r="A665" s="31" t="s">
        <v>97</v>
      </c>
      <c r="B665" s="13">
        <v>7744</v>
      </c>
      <c r="C665" s="13"/>
      <c r="D665" s="13"/>
      <c r="E665" s="13"/>
      <c r="F665" s="13"/>
      <c r="G665" s="13"/>
      <c r="H665" s="19"/>
      <c r="I665" s="41"/>
      <c r="J665" s="15"/>
      <c r="K665" s="16"/>
      <c r="L665" s="17"/>
      <c r="M665" s="20">
        <f>B665</f>
        <v>7744</v>
      </c>
      <c r="N665" s="6"/>
      <c r="O665" s="5"/>
      <c r="AI665" s="3"/>
      <c r="AJ665" s="3"/>
    </row>
    <row r="666" spans="1:36" ht="12.75" customHeight="1">
      <c r="A666" s="32">
        <v>1701</v>
      </c>
      <c r="B666" s="13"/>
      <c r="C666" s="12">
        <v>6330</v>
      </c>
      <c r="D666" s="13"/>
      <c r="E666" s="13"/>
      <c r="F666" s="13"/>
      <c r="G666" s="13"/>
      <c r="H666" s="33"/>
      <c r="I666" s="41"/>
      <c r="J666" s="41"/>
      <c r="K666" s="41"/>
      <c r="L666" s="17">
        <f>C666/B665</f>
        <v>0.81740702479338845</v>
      </c>
      <c r="M666" s="20">
        <v>6378</v>
      </c>
      <c r="N666" s="3">
        <f t="shared" ref="N666:N670" si="112">M666/M665</f>
        <v>0.8236053719008265</v>
      </c>
      <c r="O666" s="5">
        <f t="shared" ref="O666:O670" si="113">100%-N666</f>
        <v>0.1763946280991735</v>
      </c>
      <c r="P666" s="11"/>
      <c r="AI666" s="3"/>
      <c r="AJ666" s="3"/>
    </row>
    <row r="667" spans="1:36" ht="12.75" customHeight="1">
      <c r="A667" s="32">
        <v>1702</v>
      </c>
      <c r="D667" s="32">
        <v>5325</v>
      </c>
      <c r="I667" s="5"/>
      <c r="J667" s="5"/>
      <c r="L667" s="5">
        <f>D667/C666</f>
        <v>0.84123222748815163</v>
      </c>
      <c r="M667" s="6">
        <v>5663</v>
      </c>
      <c r="N667" s="3">
        <f t="shared" si="112"/>
        <v>0.88789589212919406</v>
      </c>
      <c r="O667" s="5">
        <f t="shared" si="113"/>
        <v>0.11210410787080594</v>
      </c>
      <c r="P667" s="11">
        <f>M667/M665</f>
        <v>0.73127582644628097</v>
      </c>
      <c r="AI667" s="3"/>
      <c r="AJ667" s="3"/>
    </row>
    <row r="668" spans="1:36" ht="12.75" customHeight="1">
      <c r="A668" s="32">
        <v>1801</v>
      </c>
      <c r="B668" s="32"/>
      <c r="C668" s="32"/>
      <c r="D668" s="32"/>
      <c r="E668" s="32">
        <v>5325</v>
      </c>
      <c r="F668" s="32"/>
      <c r="G668" s="32"/>
      <c r="H668" s="32">
        <v>1</v>
      </c>
      <c r="I668" s="5"/>
      <c r="J668" s="5"/>
      <c r="K668" s="32"/>
      <c r="L668" s="5">
        <f>E668/D667</f>
        <v>1</v>
      </c>
      <c r="M668" s="6">
        <v>5663</v>
      </c>
      <c r="N668" s="3">
        <f t="shared" si="112"/>
        <v>1</v>
      </c>
      <c r="O668" s="5">
        <f t="shared" si="113"/>
        <v>0</v>
      </c>
      <c r="AI668" s="3"/>
      <c r="AJ668" s="3"/>
    </row>
    <row r="669" spans="1:36" ht="12.75" customHeight="1">
      <c r="A669" s="32">
        <v>1802</v>
      </c>
      <c r="B669" s="32"/>
      <c r="C669" s="32"/>
      <c r="D669" s="32"/>
      <c r="E669" s="32"/>
      <c r="F669" s="32">
        <v>5325</v>
      </c>
      <c r="G669" s="32"/>
      <c r="H669" s="32">
        <v>14</v>
      </c>
      <c r="I669" s="5"/>
      <c r="J669" s="5"/>
      <c r="K669" s="32"/>
      <c r="L669" s="5">
        <f>F669/E668</f>
        <v>1</v>
      </c>
      <c r="M669" s="6">
        <v>5663</v>
      </c>
      <c r="N669" s="3">
        <f t="shared" si="112"/>
        <v>1</v>
      </c>
      <c r="O669" s="5">
        <f t="shared" si="113"/>
        <v>0</v>
      </c>
      <c r="AI669" s="3"/>
      <c r="AJ669" s="3"/>
    </row>
    <row r="670" spans="1:36" ht="12.75" customHeight="1">
      <c r="A670" s="69">
        <v>1901</v>
      </c>
      <c r="B670" s="69"/>
      <c r="C670" s="69"/>
      <c r="D670" s="69"/>
      <c r="E670" s="69"/>
      <c r="F670" s="69"/>
      <c r="G670" s="69">
        <v>4170</v>
      </c>
      <c r="H670" s="69">
        <v>3187</v>
      </c>
      <c r="I670" s="70"/>
      <c r="J670" s="70"/>
      <c r="K670" s="69"/>
      <c r="L670" s="70">
        <f>G670/F669</f>
        <v>0.78309859154929573</v>
      </c>
      <c r="M670" s="71">
        <v>4270</v>
      </c>
      <c r="N670" s="3">
        <f t="shared" si="112"/>
        <v>0.75401730531520395</v>
      </c>
      <c r="O670" s="5">
        <f t="shared" si="113"/>
        <v>0.24598269468479605</v>
      </c>
      <c r="AI670" s="3"/>
      <c r="AJ670" s="3"/>
    </row>
    <row r="671" spans="1:36" ht="12.75" customHeight="1">
      <c r="A671" s="32">
        <v>1902</v>
      </c>
      <c r="B671" s="32"/>
      <c r="C671" s="32"/>
      <c r="D671" s="32"/>
      <c r="E671" s="32"/>
      <c r="F671" s="32"/>
      <c r="G671" s="32">
        <v>478</v>
      </c>
      <c r="H671" s="32"/>
      <c r="I671" s="5"/>
      <c r="J671" s="5"/>
      <c r="K671" s="32"/>
      <c r="L671" s="5"/>
      <c r="M671" s="6">
        <v>637</v>
      </c>
      <c r="N671" s="3"/>
      <c r="O671" s="5"/>
      <c r="AI671" s="3"/>
      <c r="AJ671" s="3"/>
    </row>
    <row r="672" spans="1:36" ht="12.75" customHeight="1">
      <c r="A672" s="32">
        <v>2001</v>
      </c>
      <c r="B672" s="32"/>
      <c r="C672" s="32"/>
      <c r="D672" s="32"/>
      <c r="E672" s="32"/>
      <c r="F672" s="32"/>
      <c r="G672" s="32">
        <v>203</v>
      </c>
      <c r="H672" s="32">
        <v>203</v>
      </c>
      <c r="I672" s="5"/>
      <c r="J672" s="5"/>
      <c r="K672" s="32"/>
      <c r="L672" s="5"/>
      <c r="M672" s="6">
        <v>251</v>
      </c>
      <c r="N672" s="3"/>
      <c r="O672" s="5"/>
      <c r="AI672" s="3"/>
      <c r="AJ672" s="3"/>
    </row>
    <row r="673" spans="1:36" ht="12.75" customHeight="1">
      <c r="A673" s="32">
        <v>2002</v>
      </c>
      <c r="B673" s="32"/>
      <c r="C673" s="32"/>
      <c r="D673" s="32"/>
      <c r="E673" s="32"/>
      <c r="F673" s="32"/>
      <c r="G673" s="32">
        <v>40</v>
      </c>
      <c r="H673" s="32">
        <v>40</v>
      </c>
      <c r="I673" s="5"/>
      <c r="J673" s="5"/>
      <c r="K673" s="32"/>
      <c r="L673" s="5"/>
      <c r="M673" s="6">
        <v>39</v>
      </c>
      <c r="N673" s="3"/>
      <c r="O673" s="5"/>
      <c r="AI673" s="3"/>
      <c r="AJ673" s="3"/>
    </row>
    <row r="674" spans="1:36" ht="12.75" customHeight="1">
      <c r="A674" s="32">
        <v>2101</v>
      </c>
      <c r="B674" s="32"/>
      <c r="C674" s="32"/>
      <c r="D674" s="32"/>
      <c r="E674" s="32"/>
      <c r="F674" s="32"/>
      <c r="G674" s="32">
        <v>3</v>
      </c>
      <c r="H674" s="32">
        <v>3</v>
      </c>
      <c r="I674" s="5"/>
      <c r="J674" s="5"/>
      <c r="K674" s="32"/>
      <c r="L674" s="5"/>
      <c r="M674" s="6">
        <v>3</v>
      </c>
      <c r="N674" s="3"/>
      <c r="O674" s="5"/>
      <c r="AI674" s="3"/>
      <c r="AJ674" s="3"/>
    </row>
    <row r="675" spans="1:36" ht="12.75" customHeight="1">
      <c r="H675" s="32">
        <f>SUM(H666:H674)</f>
        <v>3448</v>
      </c>
      <c r="I675" s="5">
        <f>H670/B665</f>
        <v>0.41154442148760328</v>
      </c>
      <c r="J675" s="5">
        <f>H675/B665</f>
        <v>0.44524793388429751</v>
      </c>
      <c r="K675" s="5">
        <f>J675-I675</f>
        <v>3.3703512396694224E-2</v>
      </c>
      <c r="L675" s="5"/>
      <c r="M675" s="6"/>
      <c r="N675" s="6"/>
      <c r="O675" s="5"/>
      <c r="AI675" s="3"/>
      <c r="AJ675" s="3"/>
    </row>
    <row r="676" spans="1:36" ht="12.75" customHeight="1">
      <c r="I676" s="5"/>
      <c r="J676" s="5"/>
      <c r="L676" s="5"/>
      <c r="M676" s="6"/>
      <c r="N676" s="6"/>
      <c r="O676" s="5" t="s">
        <v>98</v>
      </c>
      <c r="AI676" s="3"/>
      <c r="AJ676" s="3"/>
    </row>
    <row r="677" spans="1:36" ht="12.75" customHeight="1">
      <c r="I677" s="5"/>
      <c r="J677" s="5"/>
      <c r="L677" s="5"/>
      <c r="M677" s="6"/>
      <c r="N677" s="6"/>
      <c r="O677" s="5"/>
      <c r="AI677" s="3"/>
      <c r="AJ677" s="3"/>
    </row>
    <row r="678" spans="1:36" ht="26.25" customHeight="1">
      <c r="A678" s="4"/>
      <c r="B678" s="178" t="s">
        <v>99</v>
      </c>
      <c r="C678" s="179"/>
      <c r="D678" s="179"/>
      <c r="E678" s="179"/>
      <c r="F678" s="179"/>
      <c r="G678" s="179"/>
      <c r="H678" s="73">
        <v>1701</v>
      </c>
      <c r="I678" s="74"/>
      <c r="J678" s="74"/>
      <c r="K678" s="74"/>
      <c r="L678" s="74"/>
      <c r="M678" s="74"/>
      <c r="N678" s="32"/>
      <c r="O678" s="32"/>
      <c r="P678" s="32"/>
      <c r="AI678" s="3"/>
      <c r="AJ678" s="3"/>
    </row>
    <row r="679" spans="1:36" ht="20.25" customHeight="1">
      <c r="A679" s="180" t="s">
        <v>9</v>
      </c>
      <c r="B679" s="181" t="s">
        <v>100</v>
      </c>
      <c r="C679" s="182"/>
      <c r="D679" s="182"/>
      <c r="E679" s="182"/>
      <c r="F679" s="182"/>
      <c r="G679" s="182"/>
      <c r="H679" s="183" t="s">
        <v>10</v>
      </c>
      <c r="I679" s="177" t="s">
        <v>2</v>
      </c>
      <c r="J679" s="177" t="s">
        <v>3</v>
      </c>
      <c r="K679" s="184" t="s">
        <v>4</v>
      </c>
      <c r="L679" s="177" t="s">
        <v>5</v>
      </c>
      <c r="M679" s="175" t="s">
        <v>6</v>
      </c>
      <c r="N679" s="175" t="s">
        <v>7</v>
      </c>
      <c r="O679" s="177" t="s">
        <v>8</v>
      </c>
      <c r="P679" s="32"/>
      <c r="AI679" s="3"/>
      <c r="AJ679" s="3"/>
    </row>
    <row r="680" spans="1:36" ht="15.75" customHeight="1">
      <c r="A680" s="176"/>
      <c r="B680" s="75" t="s">
        <v>101</v>
      </c>
      <c r="C680" s="75" t="s">
        <v>102</v>
      </c>
      <c r="D680" s="75" t="s">
        <v>103</v>
      </c>
      <c r="E680" s="75" t="s">
        <v>104</v>
      </c>
      <c r="F680" s="75" t="s">
        <v>105</v>
      </c>
      <c r="G680" s="75" t="s">
        <v>106</v>
      </c>
      <c r="H680" s="176"/>
      <c r="I680" s="176"/>
      <c r="J680" s="176"/>
      <c r="K680" s="176"/>
      <c r="L680" s="176"/>
      <c r="M680" s="176"/>
      <c r="N680" s="176"/>
      <c r="O680" s="176"/>
      <c r="P680" s="32"/>
      <c r="AI680" s="3"/>
      <c r="AJ680" s="3"/>
    </row>
    <row r="681" spans="1:36" ht="15.75" customHeight="1">
      <c r="A681" s="75">
        <v>1701</v>
      </c>
      <c r="B681" s="76">
        <v>759</v>
      </c>
      <c r="C681" s="77"/>
      <c r="D681" s="77"/>
      <c r="E681" s="77"/>
      <c r="F681" s="77"/>
      <c r="G681" s="77"/>
      <c r="H681" s="78"/>
      <c r="I681" s="79"/>
      <c r="J681" s="47"/>
      <c r="K681" s="48"/>
      <c r="L681" s="17"/>
      <c r="M681" s="80">
        <f>B681</f>
        <v>759</v>
      </c>
      <c r="N681" s="43"/>
      <c r="O681" s="17"/>
      <c r="P681" s="32"/>
      <c r="AI681" s="3"/>
      <c r="AJ681" s="3"/>
    </row>
    <row r="682" spans="1:36" ht="15.75" customHeight="1">
      <c r="A682" s="75" t="s">
        <v>107</v>
      </c>
      <c r="B682" s="77"/>
      <c r="C682" s="77">
        <v>305</v>
      </c>
      <c r="D682" s="77"/>
      <c r="E682" s="77"/>
      <c r="F682" s="77"/>
      <c r="G682" s="77"/>
      <c r="H682" s="78"/>
      <c r="I682" s="81"/>
      <c r="J682" s="5"/>
      <c r="K682" s="82"/>
      <c r="L682" s="83">
        <f>IF(C682=0,"",C682/B681)</f>
        <v>0.40184453227931488</v>
      </c>
      <c r="M682" s="84">
        <v>359</v>
      </c>
      <c r="N682" s="85">
        <f t="shared" ref="N682:N686" si="114">IF(M682=0,"",M682/M681)</f>
        <v>0.47299077733860345</v>
      </c>
      <c r="O682" s="85">
        <f t="shared" ref="O682:O686" si="115">IF(M682=0,"",100%-N682)</f>
        <v>0.52700922266139649</v>
      </c>
      <c r="P682" s="32"/>
      <c r="AI682" s="3"/>
      <c r="AJ682" s="3"/>
    </row>
    <row r="683" spans="1:36" ht="15.75" customHeight="1">
      <c r="A683" s="75" t="s">
        <v>108</v>
      </c>
      <c r="B683" s="77"/>
      <c r="C683" s="77"/>
      <c r="D683" s="77">
        <v>305</v>
      </c>
      <c r="E683" s="77"/>
      <c r="F683" s="77"/>
      <c r="G683" s="77"/>
      <c r="H683" s="78"/>
      <c r="I683" s="81"/>
      <c r="J683" s="5"/>
      <c r="K683" s="82"/>
      <c r="L683" s="86">
        <f>IF(D683=0,"",D683/C682)</f>
        <v>1</v>
      </c>
      <c r="M683" s="84">
        <v>359</v>
      </c>
      <c r="N683" s="87">
        <f t="shared" si="114"/>
        <v>1</v>
      </c>
      <c r="O683" s="87">
        <f t="shared" si="115"/>
        <v>0</v>
      </c>
      <c r="P683" s="11">
        <f>M683/M681</f>
        <v>0.47299077733860345</v>
      </c>
      <c r="AI683" s="3"/>
      <c r="AJ683" s="3"/>
    </row>
    <row r="684" spans="1:36" ht="15.75" customHeight="1">
      <c r="A684" s="75" t="s">
        <v>109</v>
      </c>
      <c r="B684" s="77"/>
      <c r="C684" s="77"/>
      <c r="D684" s="77"/>
      <c r="E684" s="77">
        <v>304</v>
      </c>
      <c r="F684" s="77"/>
      <c r="G684" s="77"/>
      <c r="H684" s="78"/>
      <c r="I684" s="81"/>
      <c r="J684" s="5"/>
      <c r="K684" s="82"/>
      <c r="L684" s="86">
        <f>IF(E684=0,"",E684/D683)</f>
        <v>0.99672131147540988</v>
      </c>
      <c r="M684" s="84">
        <v>359</v>
      </c>
      <c r="N684" s="87">
        <f t="shared" si="114"/>
        <v>1</v>
      </c>
      <c r="O684" s="87">
        <f t="shared" si="115"/>
        <v>0</v>
      </c>
      <c r="P684" s="32"/>
      <c r="AI684" s="3"/>
      <c r="AJ684" s="3"/>
    </row>
    <row r="685" spans="1:36" ht="15.75" customHeight="1">
      <c r="A685" s="75" t="s">
        <v>110</v>
      </c>
      <c r="B685" s="77"/>
      <c r="C685" s="77"/>
      <c r="D685" s="77"/>
      <c r="E685" s="77"/>
      <c r="F685" s="77">
        <v>187</v>
      </c>
      <c r="G685" s="77"/>
      <c r="H685" s="78"/>
      <c r="I685" s="81"/>
      <c r="J685" s="5"/>
      <c r="K685" s="82"/>
      <c r="L685" s="86">
        <f>F685/E684</f>
        <v>0.61513157894736847</v>
      </c>
      <c r="M685" s="84">
        <v>211</v>
      </c>
      <c r="N685" s="87">
        <f t="shared" si="114"/>
        <v>0.58774373259052926</v>
      </c>
      <c r="O685" s="87">
        <f t="shared" si="115"/>
        <v>0.41225626740947074</v>
      </c>
      <c r="P685" s="32"/>
      <c r="AI685" s="3"/>
      <c r="AJ685" s="3"/>
    </row>
    <row r="686" spans="1:36" ht="15.75" customHeight="1">
      <c r="A686" s="75">
        <v>1902</v>
      </c>
      <c r="B686" s="77"/>
      <c r="C686" s="77"/>
      <c r="D686" s="77"/>
      <c r="E686" s="77"/>
      <c r="F686" s="77"/>
      <c r="G686" s="77">
        <v>85</v>
      </c>
      <c r="H686" s="78">
        <v>42</v>
      </c>
      <c r="I686" s="81"/>
      <c r="J686" s="5"/>
      <c r="K686" s="82"/>
      <c r="L686" s="86">
        <f>IF(G686=0,"",G686/F685)</f>
        <v>0.45454545454545453</v>
      </c>
      <c r="M686" s="88">
        <v>106</v>
      </c>
      <c r="N686" s="87">
        <f t="shared" si="114"/>
        <v>0.50236966824644547</v>
      </c>
      <c r="O686" s="87">
        <f t="shared" si="115"/>
        <v>0.49763033175355453</v>
      </c>
      <c r="P686" s="32"/>
      <c r="AI686" s="3"/>
      <c r="AJ686" s="3"/>
    </row>
    <row r="687" spans="1:36" ht="15.75" customHeight="1">
      <c r="A687" s="89" t="s">
        <v>111</v>
      </c>
      <c r="B687" s="77"/>
      <c r="C687" s="77"/>
      <c r="D687" s="77"/>
      <c r="E687" s="77"/>
      <c r="F687" s="77"/>
      <c r="G687" s="77">
        <v>42</v>
      </c>
      <c r="H687" s="78">
        <v>41</v>
      </c>
      <c r="I687" s="81"/>
      <c r="J687" s="5"/>
      <c r="K687" s="32"/>
      <c r="L687" s="90"/>
      <c r="M687" s="88">
        <v>55</v>
      </c>
      <c r="N687" s="91"/>
      <c r="O687" s="92"/>
      <c r="P687" s="32"/>
      <c r="AI687" s="3"/>
      <c r="AJ687" s="3"/>
    </row>
    <row r="688" spans="1:36" ht="15.75" customHeight="1">
      <c r="A688" s="89" t="s">
        <v>112</v>
      </c>
      <c r="B688" s="77"/>
      <c r="C688" s="77"/>
      <c r="D688" s="77"/>
      <c r="E688" s="77"/>
      <c r="F688" s="77"/>
      <c r="G688" s="77">
        <v>10</v>
      </c>
      <c r="H688" s="78">
        <v>10</v>
      </c>
      <c r="I688" s="81"/>
      <c r="J688" s="5"/>
      <c r="K688" s="32"/>
      <c r="L688" s="90"/>
      <c r="M688" s="88">
        <v>10</v>
      </c>
      <c r="N688" s="91"/>
      <c r="O688" s="92"/>
      <c r="P688" s="32"/>
      <c r="AI688" s="3"/>
      <c r="AJ688" s="3"/>
    </row>
    <row r="689" spans="1:36" ht="15.75" customHeight="1">
      <c r="A689" s="89" t="s">
        <v>113</v>
      </c>
      <c r="B689" s="77"/>
      <c r="C689" s="77"/>
      <c r="D689" s="77"/>
      <c r="E689" s="77"/>
      <c r="F689" s="77"/>
      <c r="G689" s="77">
        <v>0</v>
      </c>
      <c r="H689" s="78"/>
      <c r="I689" s="81"/>
      <c r="J689" s="5"/>
      <c r="K689" s="32"/>
      <c r="L689" s="90"/>
      <c r="M689" s="88">
        <v>0</v>
      </c>
      <c r="N689" s="91"/>
      <c r="O689" s="92"/>
      <c r="P689" s="32"/>
      <c r="AI689" s="3"/>
      <c r="AJ689" s="3"/>
    </row>
    <row r="690" spans="1:36" ht="15.75" customHeight="1">
      <c r="A690" s="89"/>
      <c r="B690" s="77"/>
      <c r="C690" s="77"/>
      <c r="D690" s="77"/>
      <c r="E690" s="77"/>
      <c r="F690" s="77"/>
      <c r="G690" s="77"/>
      <c r="H690" s="78"/>
      <c r="I690" s="93"/>
      <c r="J690" s="70"/>
      <c r="K690" s="69"/>
      <c r="L690" s="94"/>
      <c r="M690" s="88"/>
      <c r="N690" s="95"/>
      <c r="O690" s="96"/>
      <c r="P690" s="32"/>
      <c r="AI690" s="3"/>
      <c r="AJ690" s="3"/>
    </row>
    <row r="691" spans="1:36" ht="18" customHeight="1">
      <c r="A691" s="31"/>
      <c r="B691" s="32"/>
      <c r="C691" s="172" t="s">
        <v>114</v>
      </c>
      <c r="D691" s="173"/>
      <c r="E691" s="173"/>
      <c r="F691" s="173"/>
      <c r="G691" s="174"/>
      <c r="H691" s="97">
        <f>SUM(H681:H690)</f>
        <v>93</v>
      </c>
      <c r="I691" s="98">
        <f>IF(H686=0,"",H686/B681)</f>
        <v>5.533596837944664E-2</v>
      </c>
      <c r="J691" s="98">
        <f>IF(H691=0,"",H691/B681)</f>
        <v>0.1225296442687747</v>
      </c>
      <c r="K691" s="98">
        <f>IF(H686=0,"",J691-I691)</f>
        <v>6.7193675889328064E-2</v>
      </c>
      <c r="L691" s="5"/>
      <c r="M691" s="32"/>
      <c r="N691" s="23"/>
      <c r="O691" s="5"/>
      <c r="P691" s="32"/>
      <c r="AI691" s="3"/>
      <c r="AJ691" s="3"/>
    </row>
    <row r="692" spans="1:36" ht="12.75" customHeight="1">
      <c r="I692" s="5"/>
      <c r="J692" s="5"/>
      <c r="L692" s="5"/>
      <c r="M692" s="6"/>
      <c r="N692" s="6"/>
      <c r="O692" s="5"/>
      <c r="AI692" s="3"/>
      <c r="AJ692" s="3"/>
    </row>
    <row r="693" spans="1:36" ht="12.75" customHeight="1">
      <c r="I693" s="5"/>
      <c r="J693" s="5"/>
      <c r="L693" s="5"/>
      <c r="M693" s="6"/>
      <c r="N693" s="6"/>
      <c r="O693" s="5"/>
      <c r="AI693" s="3"/>
      <c r="AJ693" s="3"/>
    </row>
    <row r="694" spans="1:36" ht="26.25" customHeight="1">
      <c r="A694" s="4"/>
      <c r="B694" s="178" t="s">
        <v>99</v>
      </c>
      <c r="C694" s="179"/>
      <c r="D694" s="179"/>
      <c r="E694" s="179"/>
      <c r="F694" s="179"/>
      <c r="G694" s="179"/>
      <c r="H694" s="73">
        <v>1702</v>
      </c>
      <c r="I694" s="74"/>
      <c r="J694" s="74"/>
      <c r="K694" s="74"/>
      <c r="L694" s="74"/>
      <c r="M694" s="74"/>
      <c r="N694" s="32"/>
      <c r="O694" s="32"/>
      <c r="P694" s="32"/>
      <c r="AI694" s="3"/>
      <c r="AJ694" s="3"/>
    </row>
    <row r="695" spans="1:36" ht="20.25" customHeight="1">
      <c r="A695" s="180" t="s">
        <v>9</v>
      </c>
      <c r="B695" s="181" t="s">
        <v>100</v>
      </c>
      <c r="C695" s="182"/>
      <c r="D695" s="182"/>
      <c r="E695" s="182"/>
      <c r="F695" s="182"/>
      <c r="G695" s="182"/>
      <c r="H695" s="183" t="s">
        <v>10</v>
      </c>
      <c r="I695" s="177" t="s">
        <v>2</v>
      </c>
      <c r="J695" s="177" t="s">
        <v>3</v>
      </c>
      <c r="K695" s="184" t="s">
        <v>4</v>
      </c>
      <c r="L695" s="177" t="s">
        <v>5</v>
      </c>
      <c r="M695" s="175" t="s">
        <v>6</v>
      </c>
      <c r="N695" s="175" t="s">
        <v>7</v>
      </c>
      <c r="O695" s="177" t="s">
        <v>8</v>
      </c>
      <c r="P695" s="32"/>
      <c r="AI695" s="3"/>
      <c r="AJ695" s="3"/>
    </row>
    <row r="696" spans="1:36" ht="15.75" customHeight="1">
      <c r="A696" s="176"/>
      <c r="B696" s="75" t="s">
        <v>101</v>
      </c>
      <c r="C696" s="75" t="s">
        <v>102</v>
      </c>
      <c r="D696" s="75" t="s">
        <v>103</v>
      </c>
      <c r="E696" s="75" t="s">
        <v>104</v>
      </c>
      <c r="F696" s="75" t="s">
        <v>105</v>
      </c>
      <c r="G696" s="75" t="s">
        <v>106</v>
      </c>
      <c r="H696" s="176"/>
      <c r="I696" s="176"/>
      <c r="J696" s="176"/>
      <c r="K696" s="176"/>
      <c r="L696" s="176"/>
      <c r="M696" s="176"/>
      <c r="N696" s="176"/>
      <c r="O696" s="176"/>
      <c r="P696" s="32"/>
      <c r="AI696" s="3"/>
      <c r="AJ696" s="3"/>
    </row>
    <row r="697" spans="1:36" ht="15.75" customHeight="1">
      <c r="A697" s="75">
        <v>1702</v>
      </c>
      <c r="B697" s="77">
        <v>7790</v>
      </c>
      <c r="C697" s="77"/>
      <c r="D697" s="77"/>
      <c r="E697" s="77"/>
      <c r="F697" s="77"/>
      <c r="G697" s="77"/>
      <c r="H697" s="78"/>
      <c r="I697" s="79"/>
      <c r="J697" s="47"/>
      <c r="K697" s="48"/>
      <c r="L697" s="17"/>
      <c r="M697" s="80">
        <f>B697</f>
        <v>7790</v>
      </c>
      <c r="N697" s="43"/>
      <c r="O697" s="17"/>
      <c r="P697" s="32"/>
      <c r="AI697" s="3"/>
      <c r="AJ697" s="3"/>
    </row>
    <row r="698" spans="1:36" ht="15.75" customHeight="1">
      <c r="A698" s="75" t="s">
        <v>108</v>
      </c>
      <c r="B698" s="77"/>
      <c r="C698" s="77">
        <v>6892</v>
      </c>
      <c r="D698" s="77"/>
      <c r="E698" s="77"/>
      <c r="F698" s="77"/>
      <c r="G698" s="77"/>
      <c r="H698" s="78"/>
      <c r="I698" s="81"/>
      <c r="J698" s="5"/>
      <c r="K698" s="82"/>
      <c r="L698" s="83">
        <f>IF(C698=0,"",C698/B697)</f>
        <v>0.88472400513478822</v>
      </c>
      <c r="M698" s="84">
        <v>6904</v>
      </c>
      <c r="N698" s="85">
        <f t="shared" ref="N698:N702" si="116">IF(M698=0,"",M698/M697)</f>
        <v>0.8862644415917843</v>
      </c>
      <c r="O698" s="85">
        <f t="shared" ref="O698:O702" si="117">IF(M698=0,"",100%-N698)</f>
        <v>0.1137355584082157</v>
      </c>
      <c r="P698" s="32"/>
      <c r="AI698" s="3"/>
      <c r="AJ698" s="3"/>
    </row>
    <row r="699" spans="1:36" ht="15.75" customHeight="1">
      <c r="A699" s="75" t="s">
        <v>109</v>
      </c>
      <c r="B699" s="77"/>
      <c r="C699" s="77"/>
      <c r="D699" s="77">
        <v>6618</v>
      </c>
      <c r="E699" s="77"/>
      <c r="F699" s="77"/>
      <c r="G699" s="77"/>
      <c r="H699" s="78"/>
      <c r="I699" s="81"/>
      <c r="J699" s="5"/>
      <c r="K699" s="82"/>
      <c r="L699" s="86">
        <f>IF(D699=0,"",D699/C698)</f>
        <v>0.96024376088218222</v>
      </c>
      <c r="M699" s="84">
        <v>6825</v>
      </c>
      <c r="N699" s="87">
        <f t="shared" si="116"/>
        <v>0.98855735805330247</v>
      </c>
      <c r="O699" s="87">
        <f t="shared" si="117"/>
        <v>1.1442641946697529E-2</v>
      </c>
      <c r="P699" s="11">
        <f>M699/M697</f>
        <v>0.87612323491655975</v>
      </c>
      <c r="AI699" s="3"/>
      <c r="AJ699" s="3"/>
    </row>
    <row r="700" spans="1:36" ht="15.75" customHeight="1">
      <c r="A700" s="75" t="s">
        <v>110</v>
      </c>
      <c r="B700" s="77"/>
      <c r="C700" s="77"/>
      <c r="D700" s="77"/>
      <c r="E700" s="77">
        <v>4968</v>
      </c>
      <c r="F700" s="77"/>
      <c r="G700" s="77"/>
      <c r="H700" s="78"/>
      <c r="I700" s="81"/>
      <c r="J700" s="5"/>
      <c r="K700" s="82"/>
      <c r="L700" s="86">
        <f>IF(E700=0,"",E700/D699)</f>
        <v>0.75067996373526746</v>
      </c>
      <c r="M700" s="84">
        <v>5189</v>
      </c>
      <c r="N700" s="87">
        <f t="shared" si="116"/>
        <v>0.76029304029304035</v>
      </c>
      <c r="O700" s="87">
        <f t="shared" si="117"/>
        <v>0.23970695970695965</v>
      </c>
      <c r="P700" s="32"/>
      <c r="AI700" s="3"/>
      <c r="AJ700" s="3"/>
    </row>
    <row r="701" spans="1:36" ht="15.75" customHeight="1">
      <c r="A701" s="75">
        <v>1902</v>
      </c>
      <c r="B701" s="77"/>
      <c r="C701" s="77"/>
      <c r="D701" s="77"/>
      <c r="E701" s="77"/>
      <c r="F701" s="77">
        <v>3086</v>
      </c>
      <c r="G701" s="77"/>
      <c r="H701" s="78"/>
      <c r="I701" s="81"/>
      <c r="J701" s="5"/>
      <c r="K701" s="82"/>
      <c r="L701" s="86">
        <f>IF(F701=0,"",F701/E700)</f>
        <v>0.62117552334943638</v>
      </c>
      <c r="M701" s="84">
        <v>3473</v>
      </c>
      <c r="N701" s="87">
        <f t="shared" si="116"/>
        <v>0.66930044324532667</v>
      </c>
      <c r="O701" s="87">
        <f t="shared" si="117"/>
        <v>0.33069955675467333</v>
      </c>
      <c r="P701" s="32"/>
      <c r="AI701" s="3"/>
      <c r="AJ701" s="3"/>
    </row>
    <row r="702" spans="1:36" ht="15.75" customHeight="1">
      <c r="A702" s="75">
        <v>2001</v>
      </c>
      <c r="B702" s="77"/>
      <c r="C702" s="77"/>
      <c r="D702" s="77"/>
      <c r="E702" s="77"/>
      <c r="F702" s="77"/>
      <c r="G702" s="77">
        <v>2929</v>
      </c>
      <c r="H702" s="78">
        <v>2480</v>
      </c>
      <c r="I702" s="81"/>
      <c r="J702" s="5"/>
      <c r="K702" s="82"/>
      <c r="L702" s="86">
        <f>IF(G702=0,"",G702/F701)</f>
        <v>0.94912508101101745</v>
      </c>
      <c r="M702" s="88">
        <v>3161</v>
      </c>
      <c r="N702" s="87">
        <f t="shared" si="116"/>
        <v>0.91016412323639506</v>
      </c>
      <c r="O702" s="87">
        <f t="shared" si="117"/>
        <v>8.9835876763604938E-2</v>
      </c>
      <c r="P702" s="32"/>
      <c r="AI702" s="3"/>
      <c r="AJ702" s="3"/>
    </row>
    <row r="703" spans="1:36" ht="15.75" customHeight="1">
      <c r="A703" s="89" t="s">
        <v>112</v>
      </c>
      <c r="B703" s="77"/>
      <c r="C703" s="77"/>
      <c r="D703" s="77"/>
      <c r="E703" s="77"/>
      <c r="F703" s="77"/>
      <c r="G703" s="77">
        <v>543</v>
      </c>
      <c r="H703" s="78">
        <v>466</v>
      </c>
      <c r="I703" s="81"/>
      <c r="J703" s="5"/>
      <c r="K703" s="32"/>
      <c r="L703" s="90"/>
      <c r="M703" s="88">
        <v>663</v>
      </c>
      <c r="N703" s="91"/>
      <c r="O703" s="92"/>
      <c r="P703" s="32"/>
      <c r="AI703" s="3"/>
      <c r="AJ703" s="3"/>
    </row>
    <row r="704" spans="1:36" ht="15.75" customHeight="1">
      <c r="A704" s="89" t="s">
        <v>113</v>
      </c>
      <c r="B704" s="77"/>
      <c r="C704" s="77"/>
      <c r="D704" s="77"/>
      <c r="E704" s="77"/>
      <c r="F704" s="77"/>
      <c r="G704" s="77">
        <v>182</v>
      </c>
      <c r="H704" s="78">
        <v>145</v>
      </c>
      <c r="I704" s="81"/>
      <c r="J704" s="5"/>
      <c r="K704" s="32"/>
      <c r="L704" s="90"/>
      <c r="M704" s="88">
        <v>225</v>
      </c>
      <c r="N704" s="91"/>
      <c r="O704" s="92"/>
      <c r="P704" s="32"/>
      <c r="AI704" s="3"/>
      <c r="AJ704" s="3"/>
    </row>
    <row r="705" spans="1:36" ht="15.75" customHeight="1">
      <c r="A705" s="89" t="s">
        <v>115</v>
      </c>
      <c r="B705" s="77"/>
      <c r="C705" s="77"/>
      <c r="D705" s="77"/>
      <c r="E705" s="77"/>
      <c r="F705" s="77"/>
      <c r="G705" s="77">
        <v>42</v>
      </c>
      <c r="H705" s="78">
        <v>42</v>
      </c>
      <c r="I705" s="81"/>
      <c r="J705" s="5"/>
      <c r="K705" s="32"/>
      <c r="L705" s="90"/>
      <c r="M705" s="88">
        <v>44</v>
      </c>
      <c r="N705" s="91"/>
      <c r="O705" s="92"/>
      <c r="P705" s="32"/>
      <c r="AI705" s="3"/>
      <c r="AJ705" s="3"/>
    </row>
    <row r="706" spans="1:36" ht="15.75" customHeight="1">
      <c r="A706" s="89" t="s">
        <v>116</v>
      </c>
      <c r="B706" s="77"/>
      <c r="C706" s="77"/>
      <c r="D706" s="77"/>
      <c r="E706" s="77"/>
      <c r="F706" s="77"/>
      <c r="G706" s="77">
        <v>9</v>
      </c>
      <c r="H706" s="78">
        <v>6</v>
      </c>
      <c r="I706" s="93"/>
      <c r="J706" s="70"/>
      <c r="K706" s="69"/>
      <c r="L706" s="94"/>
      <c r="M706" s="88">
        <v>9</v>
      </c>
      <c r="N706" s="95"/>
      <c r="O706" s="96"/>
      <c r="P706" s="32"/>
      <c r="AI706" s="3"/>
      <c r="AJ706" s="3"/>
    </row>
    <row r="707" spans="1:36" ht="15.75" customHeight="1">
      <c r="A707" s="99" t="s">
        <v>117</v>
      </c>
      <c r="B707" s="100"/>
      <c r="C707" s="101"/>
      <c r="D707" s="101"/>
      <c r="E707" s="101"/>
      <c r="F707" s="101"/>
      <c r="G707" s="101">
        <v>1</v>
      </c>
      <c r="H707" s="78"/>
      <c r="I707" s="93"/>
      <c r="J707" s="70"/>
      <c r="K707" s="69"/>
      <c r="L707" s="90"/>
      <c r="M707" s="102">
        <v>1</v>
      </c>
      <c r="N707" s="91"/>
      <c r="O707" s="91"/>
      <c r="P707" s="32"/>
      <c r="AI707" s="3"/>
      <c r="AJ707" s="3"/>
    </row>
    <row r="708" spans="1:36" ht="18" customHeight="1">
      <c r="A708" s="31"/>
      <c r="B708" s="32"/>
      <c r="C708" s="172" t="s">
        <v>114</v>
      </c>
      <c r="D708" s="173"/>
      <c r="E708" s="173"/>
      <c r="F708" s="173"/>
      <c r="G708" s="174"/>
      <c r="H708" s="97">
        <f>SUM(H697:H706)</f>
        <v>3139</v>
      </c>
      <c r="I708" s="98">
        <f>IF(H702=0,"",H702/B697)</f>
        <v>0.31835686777920413</v>
      </c>
      <c r="J708" s="98">
        <f>IF(H708=0,"",H708/B697)</f>
        <v>0.40295250320924264</v>
      </c>
      <c r="K708" s="98">
        <f>IF(H702=0,"",J708-I708)</f>
        <v>8.4595635430038507E-2</v>
      </c>
      <c r="L708" s="5"/>
      <c r="M708" s="32"/>
      <c r="N708" s="23"/>
      <c r="O708" s="5"/>
      <c r="P708" s="32"/>
      <c r="AI708" s="3"/>
      <c r="AJ708" s="3"/>
    </row>
    <row r="709" spans="1:36" ht="12.75" customHeight="1">
      <c r="I709" s="5"/>
      <c r="J709" s="5"/>
      <c r="L709" s="5"/>
      <c r="M709" s="6"/>
      <c r="N709" s="6"/>
      <c r="O709" s="5"/>
      <c r="AI709" s="3"/>
      <c r="AJ709" s="3"/>
    </row>
    <row r="710" spans="1:36" ht="12.75" customHeight="1">
      <c r="I710" s="5"/>
      <c r="J710" s="5"/>
      <c r="L710" s="5"/>
      <c r="M710" s="6"/>
      <c r="N710" s="6"/>
      <c r="O710" s="5"/>
      <c r="AI710" s="3"/>
      <c r="AJ710" s="3"/>
    </row>
    <row r="711" spans="1:36" ht="26.25" customHeight="1">
      <c r="A711" s="4"/>
      <c r="B711" s="178" t="s">
        <v>99</v>
      </c>
      <c r="C711" s="179"/>
      <c r="D711" s="179"/>
      <c r="E711" s="179"/>
      <c r="F711" s="179"/>
      <c r="G711" s="179"/>
      <c r="H711" s="73">
        <v>1801</v>
      </c>
      <c r="I711" s="74"/>
      <c r="J711" s="74"/>
      <c r="K711" s="74"/>
      <c r="L711" s="74"/>
      <c r="M711" s="74"/>
      <c r="N711" s="32"/>
      <c r="O711" s="32"/>
      <c r="P711" s="32"/>
      <c r="AI711" s="3"/>
      <c r="AJ711" s="3"/>
    </row>
    <row r="712" spans="1:36" ht="20.25" customHeight="1">
      <c r="A712" s="180" t="s">
        <v>9</v>
      </c>
      <c r="B712" s="181" t="s">
        <v>100</v>
      </c>
      <c r="C712" s="182"/>
      <c r="D712" s="182"/>
      <c r="E712" s="182"/>
      <c r="F712" s="182"/>
      <c r="G712" s="182"/>
      <c r="H712" s="183" t="s">
        <v>10</v>
      </c>
      <c r="I712" s="177" t="s">
        <v>2</v>
      </c>
      <c r="J712" s="177" t="s">
        <v>3</v>
      </c>
      <c r="K712" s="184" t="s">
        <v>4</v>
      </c>
      <c r="L712" s="177" t="s">
        <v>5</v>
      </c>
      <c r="M712" s="175" t="s">
        <v>6</v>
      </c>
      <c r="N712" s="175" t="s">
        <v>7</v>
      </c>
      <c r="O712" s="177" t="s">
        <v>8</v>
      </c>
      <c r="P712" s="32"/>
      <c r="AI712" s="3"/>
      <c r="AJ712" s="3"/>
    </row>
    <row r="713" spans="1:36" ht="15.75" customHeight="1">
      <c r="A713" s="176"/>
      <c r="B713" s="75" t="s">
        <v>101</v>
      </c>
      <c r="C713" s="75" t="s">
        <v>102</v>
      </c>
      <c r="D713" s="75" t="s">
        <v>103</v>
      </c>
      <c r="E713" s="75" t="s">
        <v>104</v>
      </c>
      <c r="F713" s="75" t="s">
        <v>105</v>
      </c>
      <c r="G713" s="75" t="s">
        <v>106</v>
      </c>
      <c r="H713" s="176"/>
      <c r="I713" s="176"/>
      <c r="J713" s="176"/>
      <c r="K713" s="176"/>
      <c r="L713" s="176"/>
      <c r="M713" s="176"/>
      <c r="N713" s="176"/>
      <c r="O713" s="176"/>
      <c r="P713" s="32"/>
      <c r="AI713" s="3"/>
      <c r="AJ713" s="3"/>
    </row>
    <row r="714" spans="1:36" ht="15.75" customHeight="1">
      <c r="A714" s="75">
        <v>1801</v>
      </c>
      <c r="B714" s="77">
        <v>755</v>
      </c>
      <c r="C714" s="77"/>
      <c r="D714" s="77"/>
      <c r="E714" s="77"/>
      <c r="F714" s="77"/>
      <c r="G714" s="77"/>
      <c r="H714" s="78"/>
      <c r="I714" s="79"/>
      <c r="J714" s="47"/>
      <c r="K714" s="48"/>
      <c r="L714" s="17"/>
      <c r="M714" s="80">
        <f>B714</f>
        <v>755</v>
      </c>
      <c r="N714" s="43"/>
      <c r="O714" s="17"/>
      <c r="P714" s="32"/>
      <c r="AI714" s="3"/>
      <c r="AJ714" s="3"/>
    </row>
    <row r="715" spans="1:36" ht="15.75" customHeight="1">
      <c r="A715" s="75">
        <v>1802</v>
      </c>
      <c r="B715" s="77"/>
      <c r="C715" s="77">
        <v>476</v>
      </c>
      <c r="D715" s="77"/>
      <c r="E715" s="77"/>
      <c r="F715" s="77"/>
      <c r="G715" s="77"/>
      <c r="H715" s="78"/>
      <c r="I715" s="81"/>
      <c r="J715" s="5"/>
      <c r="K715" s="82"/>
      <c r="L715" s="83">
        <f>IF(C715=0,"",C715/B714)</f>
        <v>0.63046357615894044</v>
      </c>
      <c r="M715" s="84">
        <v>478</v>
      </c>
      <c r="N715" s="85">
        <f t="shared" ref="N715:N719" si="118">IF(M715=0,"",M715/M714)</f>
        <v>0.63311258278145699</v>
      </c>
      <c r="O715" s="85">
        <f t="shared" ref="O715:O719" si="119">IF(M715=0,"",100%-N715)</f>
        <v>0.36688741721854301</v>
      </c>
      <c r="P715" s="32"/>
      <c r="AI715" s="3"/>
      <c r="AJ715" s="3"/>
    </row>
    <row r="716" spans="1:36" ht="15.75" customHeight="1">
      <c r="A716" s="75">
        <v>1901</v>
      </c>
      <c r="B716" s="77"/>
      <c r="C716" s="77"/>
      <c r="D716" s="77">
        <v>308</v>
      </c>
      <c r="E716" s="77"/>
      <c r="F716" s="77"/>
      <c r="G716" s="77"/>
      <c r="H716" s="78"/>
      <c r="I716" s="81"/>
      <c r="J716" s="5"/>
      <c r="K716" s="82"/>
      <c r="L716" s="86">
        <f>IF(D716=0,"",D716/C715)</f>
        <v>0.6470588235294118</v>
      </c>
      <c r="M716" s="84">
        <v>324</v>
      </c>
      <c r="N716" s="87">
        <f t="shared" si="118"/>
        <v>0.67782426778242677</v>
      </c>
      <c r="O716" s="87">
        <f t="shared" si="119"/>
        <v>0.32217573221757323</v>
      </c>
      <c r="P716" s="11">
        <f>M716/M714</f>
        <v>0.4291390728476821</v>
      </c>
      <c r="AI716" s="3"/>
      <c r="AJ716" s="3"/>
    </row>
    <row r="717" spans="1:36" ht="15.75" customHeight="1">
      <c r="A717" s="75">
        <v>1902</v>
      </c>
      <c r="B717" s="77"/>
      <c r="C717" s="77"/>
      <c r="D717" s="77"/>
      <c r="E717" s="77">
        <v>147</v>
      </c>
      <c r="F717" s="77"/>
      <c r="G717" s="77"/>
      <c r="H717" s="78"/>
      <c r="I717" s="81"/>
      <c r="J717" s="5"/>
      <c r="K717" s="82"/>
      <c r="L717" s="86">
        <f>IF(E717=0,"",E717/D716)</f>
        <v>0.47727272727272729</v>
      </c>
      <c r="M717" s="84">
        <v>172</v>
      </c>
      <c r="N717" s="87">
        <f t="shared" si="118"/>
        <v>0.53086419753086422</v>
      </c>
      <c r="O717" s="87">
        <f t="shared" si="119"/>
        <v>0.46913580246913578</v>
      </c>
      <c r="P717" s="32"/>
      <c r="AI717" s="3"/>
      <c r="AJ717" s="3"/>
    </row>
    <row r="718" spans="1:36" ht="15.75" customHeight="1">
      <c r="A718" s="75">
        <v>2001</v>
      </c>
      <c r="B718" s="77"/>
      <c r="C718" s="77"/>
      <c r="D718" s="77"/>
      <c r="E718" s="77"/>
      <c r="F718" s="77">
        <v>118</v>
      </c>
      <c r="G718" s="77"/>
      <c r="H718" s="78">
        <v>1</v>
      </c>
      <c r="I718" s="81"/>
      <c r="J718" s="5"/>
      <c r="K718" s="82"/>
      <c r="L718" s="86">
        <f>IF(F718=0,"",F718/E717)</f>
        <v>0.80272108843537415</v>
      </c>
      <c r="M718" s="84">
        <v>147</v>
      </c>
      <c r="N718" s="87">
        <f t="shared" si="118"/>
        <v>0.85465116279069764</v>
      </c>
      <c r="O718" s="87">
        <f t="shared" si="119"/>
        <v>0.14534883720930236</v>
      </c>
      <c r="P718" s="32"/>
      <c r="AI718" s="3"/>
      <c r="AJ718" s="3"/>
    </row>
    <row r="719" spans="1:36" ht="15.75" customHeight="1">
      <c r="A719" s="75">
        <v>2002</v>
      </c>
      <c r="B719" s="77"/>
      <c r="C719" s="77"/>
      <c r="D719" s="77"/>
      <c r="E719" s="77"/>
      <c r="F719" s="77"/>
      <c r="G719" s="77">
        <v>111</v>
      </c>
      <c r="H719" s="78">
        <v>69</v>
      </c>
      <c r="I719" s="81"/>
      <c r="J719" s="5"/>
      <c r="K719" s="82"/>
      <c r="L719" s="86">
        <f>IF(G719=0,"",G719/F718)</f>
        <v>0.94067796610169496</v>
      </c>
      <c r="M719" s="88">
        <v>128</v>
      </c>
      <c r="N719" s="87">
        <f t="shared" si="118"/>
        <v>0.87074829931972786</v>
      </c>
      <c r="O719" s="87">
        <f t="shared" si="119"/>
        <v>0.12925170068027214</v>
      </c>
      <c r="P719" s="32"/>
      <c r="AI719" s="3"/>
      <c r="AJ719" s="3"/>
    </row>
    <row r="720" spans="1:36" ht="15.75" customHeight="1">
      <c r="A720" s="89" t="s">
        <v>113</v>
      </c>
      <c r="B720" s="77"/>
      <c r="C720" s="77"/>
      <c r="D720" s="77"/>
      <c r="E720" s="77"/>
      <c r="F720" s="77"/>
      <c r="G720" s="77">
        <v>47</v>
      </c>
      <c r="H720" s="78">
        <v>30</v>
      </c>
      <c r="I720" s="81"/>
      <c r="J720" s="5"/>
      <c r="K720" s="32"/>
      <c r="L720" s="90"/>
      <c r="M720" s="88">
        <v>55</v>
      </c>
      <c r="N720" s="91"/>
      <c r="O720" s="92"/>
      <c r="P720" s="32"/>
      <c r="AI720" s="3"/>
      <c r="AJ720" s="3"/>
    </row>
    <row r="721" spans="1:36" ht="15.75" customHeight="1">
      <c r="A721" s="89" t="s">
        <v>115</v>
      </c>
      <c r="B721" s="77"/>
      <c r="C721" s="77"/>
      <c r="D721" s="77"/>
      <c r="E721" s="77"/>
      <c r="F721" s="77"/>
      <c r="G721" s="77">
        <v>16</v>
      </c>
      <c r="H721" s="78"/>
      <c r="I721" s="81"/>
      <c r="J721" s="5"/>
      <c r="K721" s="32"/>
      <c r="L721" s="90"/>
      <c r="M721" s="88">
        <v>21</v>
      </c>
      <c r="N721" s="91"/>
      <c r="O721" s="92"/>
      <c r="P721" s="32"/>
      <c r="AI721" s="3"/>
      <c r="AJ721" s="3"/>
    </row>
    <row r="722" spans="1:36" ht="15.75" customHeight="1">
      <c r="A722" s="89" t="s">
        <v>116</v>
      </c>
      <c r="B722" s="77"/>
      <c r="C722" s="77"/>
      <c r="D722" s="77"/>
      <c r="E722" s="77"/>
      <c r="F722" s="77"/>
      <c r="G722" s="77">
        <v>5</v>
      </c>
      <c r="H722" s="78">
        <v>2</v>
      </c>
      <c r="I722" s="81"/>
      <c r="J722" s="5"/>
      <c r="K722" s="32"/>
      <c r="L722" s="90"/>
      <c r="M722" s="88">
        <v>5</v>
      </c>
      <c r="N722" s="91"/>
      <c r="O722" s="92"/>
      <c r="P722" s="32"/>
      <c r="AI722" s="3"/>
      <c r="AJ722" s="3"/>
    </row>
    <row r="723" spans="1:36" ht="15.75" customHeight="1">
      <c r="A723" s="89" t="s">
        <v>117</v>
      </c>
      <c r="B723" s="77"/>
      <c r="C723" s="77"/>
      <c r="D723" s="77"/>
      <c r="E723" s="77"/>
      <c r="F723" s="77"/>
      <c r="G723" s="77">
        <v>2</v>
      </c>
      <c r="H723" s="78">
        <v>2</v>
      </c>
      <c r="I723" s="93"/>
      <c r="J723" s="70"/>
      <c r="K723" s="69"/>
      <c r="L723" s="94"/>
      <c r="M723" s="88">
        <v>2</v>
      </c>
      <c r="N723" s="95"/>
      <c r="O723" s="96"/>
      <c r="P723" s="32"/>
      <c r="AI723" s="3"/>
      <c r="AJ723" s="3"/>
    </row>
    <row r="724" spans="1:36" ht="18" customHeight="1">
      <c r="A724" s="31"/>
      <c r="B724" s="32"/>
      <c r="C724" s="172" t="s">
        <v>114</v>
      </c>
      <c r="D724" s="173"/>
      <c r="E724" s="173"/>
      <c r="F724" s="173"/>
      <c r="G724" s="174"/>
      <c r="H724" s="97">
        <f>SUM(H714:H723)</f>
        <v>104</v>
      </c>
      <c r="I724" s="98">
        <f>SUM(H718:H719)/B714</f>
        <v>9.2715231788079472E-2</v>
      </c>
      <c r="J724" s="98">
        <f>IF(H724=0,"",H724/B714)</f>
        <v>0.13774834437086092</v>
      </c>
      <c r="K724" s="98">
        <f>IF(H722=0,"",J724-I724)</f>
        <v>4.5033112582781448E-2</v>
      </c>
      <c r="L724" s="5"/>
      <c r="M724" s="32"/>
      <c r="N724" s="23"/>
      <c r="O724" s="5"/>
      <c r="P724" s="32"/>
      <c r="AI724" s="3"/>
      <c r="AJ724" s="3"/>
    </row>
    <row r="725" spans="1:36" ht="12.75" customHeight="1">
      <c r="I725" s="5"/>
      <c r="J725" s="5"/>
      <c r="L725" s="5"/>
      <c r="M725" s="6"/>
      <c r="N725" s="6"/>
      <c r="O725" s="5"/>
      <c r="AI725" s="3"/>
      <c r="AJ725" s="3"/>
    </row>
    <row r="726" spans="1:36" ht="12.75" customHeight="1">
      <c r="I726" s="5"/>
      <c r="J726" s="5"/>
      <c r="L726" s="5"/>
      <c r="M726" s="6"/>
      <c r="N726" s="6"/>
      <c r="O726" s="5"/>
      <c r="AI726" s="3"/>
      <c r="AJ726" s="3"/>
    </row>
    <row r="727" spans="1:36" ht="26.25" customHeight="1">
      <c r="A727" s="4"/>
      <c r="B727" s="178" t="s">
        <v>99</v>
      </c>
      <c r="C727" s="179"/>
      <c r="D727" s="179"/>
      <c r="E727" s="179"/>
      <c r="F727" s="179"/>
      <c r="G727" s="179"/>
      <c r="H727" s="73">
        <v>1802</v>
      </c>
      <c r="I727" s="74"/>
      <c r="J727" s="74"/>
      <c r="K727" s="74"/>
      <c r="L727" s="74"/>
      <c r="M727" s="74"/>
      <c r="N727" s="32"/>
      <c r="O727" s="32"/>
      <c r="P727" s="32"/>
      <c r="AI727" s="3"/>
      <c r="AJ727" s="3"/>
    </row>
    <row r="728" spans="1:36" ht="20.25" customHeight="1">
      <c r="A728" s="180" t="s">
        <v>9</v>
      </c>
      <c r="B728" s="181" t="s">
        <v>100</v>
      </c>
      <c r="C728" s="182"/>
      <c r="D728" s="182"/>
      <c r="E728" s="182"/>
      <c r="F728" s="182"/>
      <c r="G728" s="182"/>
      <c r="H728" s="183" t="s">
        <v>10</v>
      </c>
      <c r="I728" s="177" t="s">
        <v>2</v>
      </c>
      <c r="J728" s="177" t="s">
        <v>3</v>
      </c>
      <c r="K728" s="184" t="s">
        <v>4</v>
      </c>
      <c r="L728" s="177" t="s">
        <v>5</v>
      </c>
      <c r="M728" s="175" t="s">
        <v>6</v>
      </c>
      <c r="N728" s="175" t="s">
        <v>7</v>
      </c>
      <c r="O728" s="177" t="s">
        <v>8</v>
      </c>
      <c r="P728" s="32"/>
      <c r="AI728" s="3"/>
      <c r="AJ728" s="3"/>
    </row>
    <row r="729" spans="1:36" ht="15.75" customHeight="1">
      <c r="A729" s="176"/>
      <c r="B729" s="75" t="s">
        <v>101</v>
      </c>
      <c r="C729" s="75" t="s">
        <v>102</v>
      </c>
      <c r="D729" s="75" t="s">
        <v>103</v>
      </c>
      <c r="E729" s="75" t="s">
        <v>104</v>
      </c>
      <c r="F729" s="75" t="s">
        <v>105</v>
      </c>
      <c r="G729" s="75" t="s">
        <v>106</v>
      </c>
      <c r="H729" s="176"/>
      <c r="I729" s="176"/>
      <c r="J729" s="176"/>
      <c r="K729" s="176"/>
      <c r="L729" s="176"/>
      <c r="M729" s="176"/>
      <c r="N729" s="176"/>
      <c r="O729" s="176"/>
      <c r="P729" s="32"/>
      <c r="AI729" s="3"/>
      <c r="AJ729" s="3"/>
    </row>
    <row r="730" spans="1:36" ht="15.75" customHeight="1">
      <c r="A730" s="75">
        <v>1802</v>
      </c>
      <c r="B730" s="77">
        <v>9482</v>
      </c>
      <c r="C730" s="77"/>
      <c r="D730" s="77"/>
      <c r="E730" s="77"/>
      <c r="F730" s="77"/>
      <c r="G730" s="77"/>
      <c r="H730" s="78"/>
      <c r="I730" s="79"/>
      <c r="J730" s="47"/>
      <c r="K730" s="48"/>
      <c r="L730" s="17"/>
      <c r="M730" s="80">
        <f>B730</f>
        <v>9482</v>
      </c>
      <c r="N730" s="43"/>
      <c r="O730" s="17"/>
      <c r="P730" s="32"/>
      <c r="AI730" s="3"/>
      <c r="AJ730" s="3"/>
    </row>
    <row r="731" spans="1:36" ht="15.75" customHeight="1">
      <c r="A731" s="75">
        <v>1901</v>
      </c>
      <c r="B731" s="77"/>
      <c r="C731" s="77">
        <v>6228</v>
      </c>
      <c r="D731" s="77"/>
      <c r="E731" s="77"/>
      <c r="F731" s="77"/>
      <c r="G731" s="77"/>
      <c r="H731" s="78"/>
      <c r="I731" s="81"/>
      <c r="J731" s="5"/>
      <c r="K731" s="82"/>
      <c r="L731" s="83">
        <f>IF(C731=0,"",C731/B730)</f>
        <v>0.65682345496730643</v>
      </c>
      <c r="M731" s="84">
        <v>6251</v>
      </c>
      <c r="N731" s="85">
        <f t="shared" ref="N731:N735" si="120">IF(M731=0,"",M731/M730)</f>
        <v>0.65924910356464883</v>
      </c>
      <c r="O731" s="85">
        <f t="shared" ref="O731:O735" si="121">IF(M731=0,"",100%-N731)</f>
        <v>0.34075089643535117</v>
      </c>
      <c r="P731" s="32"/>
      <c r="AI731" s="3"/>
      <c r="AJ731" s="3"/>
    </row>
    <row r="732" spans="1:36" ht="15.75" customHeight="1">
      <c r="A732" s="75">
        <v>1902</v>
      </c>
      <c r="B732" s="77"/>
      <c r="C732" s="77"/>
      <c r="D732" s="77">
        <v>3813</v>
      </c>
      <c r="E732" s="77"/>
      <c r="F732" s="77"/>
      <c r="G732" s="77"/>
      <c r="H732" s="78"/>
      <c r="I732" s="81"/>
      <c r="J732" s="5"/>
      <c r="K732" s="82"/>
      <c r="L732" s="86">
        <f>IF(D732=0,"",D732/C731)</f>
        <v>0.61223506743737954</v>
      </c>
      <c r="M732" s="84">
        <v>3927</v>
      </c>
      <c r="N732" s="87">
        <f t="shared" si="120"/>
        <v>0.62821948488241885</v>
      </c>
      <c r="O732" s="87">
        <f t="shared" si="121"/>
        <v>0.37178051511758115</v>
      </c>
      <c r="P732" s="11">
        <f>M732/M730</f>
        <v>0.41415313225058004</v>
      </c>
      <c r="AI732" s="3"/>
      <c r="AJ732" s="3"/>
    </row>
    <row r="733" spans="1:36" ht="15.75" customHeight="1">
      <c r="A733" s="75">
        <v>2001</v>
      </c>
      <c r="B733" s="77"/>
      <c r="C733" s="77"/>
      <c r="D733" s="77"/>
      <c r="E733" s="77">
        <v>3570</v>
      </c>
      <c r="F733" s="77"/>
      <c r="G733" s="77"/>
      <c r="H733" s="78"/>
      <c r="I733" s="81"/>
      <c r="J733" s="5"/>
      <c r="K733" s="82"/>
      <c r="L733" s="86">
        <f>IF(E733=0,"",E733/D732)</f>
        <v>0.93627065302911094</v>
      </c>
      <c r="M733" s="84">
        <v>3777</v>
      </c>
      <c r="N733" s="87">
        <f t="shared" si="120"/>
        <v>0.96180290297937354</v>
      </c>
      <c r="O733" s="87">
        <f t="shared" si="121"/>
        <v>3.8197097020626458E-2</v>
      </c>
      <c r="P733" s="32"/>
      <c r="AI733" s="3"/>
      <c r="AJ733" s="3"/>
    </row>
    <row r="734" spans="1:36" ht="15.75" customHeight="1">
      <c r="A734" s="75">
        <v>2002</v>
      </c>
      <c r="B734" s="77"/>
      <c r="C734" s="77"/>
      <c r="D734" s="77"/>
      <c r="E734" s="77"/>
      <c r="F734" s="77">
        <v>3511</v>
      </c>
      <c r="G734" s="77"/>
      <c r="H734" s="78">
        <v>2</v>
      </c>
      <c r="I734" s="81"/>
      <c r="J734" s="5"/>
      <c r="K734" s="82"/>
      <c r="L734" s="86">
        <f>IF(F734=0,"",F734/E733)</f>
        <v>0.98347338935574224</v>
      </c>
      <c r="M734" s="84">
        <v>3674</v>
      </c>
      <c r="N734" s="87">
        <f t="shared" si="120"/>
        <v>0.97272967963992585</v>
      </c>
      <c r="O734" s="87">
        <f t="shared" si="121"/>
        <v>2.7270320360074152E-2</v>
      </c>
      <c r="P734" s="32"/>
      <c r="AI734" s="3"/>
      <c r="AJ734" s="3"/>
    </row>
    <row r="735" spans="1:36" ht="15.75" customHeight="1">
      <c r="A735" s="75">
        <v>2101</v>
      </c>
      <c r="B735" s="77"/>
      <c r="C735" s="77"/>
      <c r="D735" s="77"/>
      <c r="E735" s="77"/>
      <c r="F735" s="77"/>
      <c r="G735" s="77">
        <v>3364</v>
      </c>
      <c r="H735" s="78">
        <v>2638</v>
      </c>
      <c r="I735" s="81"/>
      <c r="J735" s="5"/>
      <c r="K735" s="82"/>
      <c r="L735" s="86">
        <f>IF(G735=0,"",G735/F734)</f>
        <v>0.95813158644260898</v>
      </c>
      <c r="M735" s="88">
        <v>3544</v>
      </c>
      <c r="N735" s="87">
        <f t="shared" si="120"/>
        <v>0.96461622210125209</v>
      </c>
      <c r="O735" s="87">
        <f t="shared" si="121"/>
        <v>3.5383777898747915E-2</v>
      </c>
      <c r="P735" s="32"/>
      <c r="AI735" s="3"/>
      <c r="AJ735" s="3"/>
    </row>
    <row r="736" spans="1:36" ht="15.75" customHeight="1">
      <c r="A736" s="89" t="s">
        <v>115</v>
      </c>
      <c r="B736" s="77"/>
      <c r="C736" s="77"/>
      <c r="D736" s="77"/>
      <c r="E736" s="77"/>
      <c r="F736" s="77"/>
      <c r="G736" s="77">
        <v>576</v>
      </c>
      <c r="H736" s="78">
        <v>477</v>
      </c>
      <c r="I736" s="81"/>
      <c r="J736" s="5"/>
      <c r="K736" s="32"/>
      <c r="L736" s="90"/>
      <c r="M736" s="88">
        <v>676</v>
      </c>
      <c r="N736" s="91"/>
      <c r="O736" s="92"/>
      <c r="P736" s="32"/>
      <c r="AI736" s="3"/>
      <c r="AJ736" s="3"/>
    </row>
    <row r="737" spans="1:36" ht="15.75" customHeight="1">
      <c r="A737" s="89" t="s">
        <v>116</v>
      </c>
      <c r="B737" s="77"/>
      <c r="C737" s="77"/>
      <c r="D737" s="77"/>
      <c r="E737" s="77"/>
      <c r="F737" s="77"/>
      <c r="G737" s="77">
        <v>184</v>
      </c>
      <c r="H737" s="78">
        <v>133</v>
      </c>
      <c r="I737" s="81"/>
      <c r="J737" s="5"/>
      <c r="K737" s="32"/>
      <c r="L737" s="90"/>
      <c r="M737" s="88">
        <v>218</v>
      </c>
      <c r="N737" s="91"/>
      <c r="O737" s="92"/>
      <c r="P737" s="32"/>
      <c r="AI737" s="3"/>
      <c r="AJ737" s="3"/>
    </row>
    <row r="738" spans="1:36" ht="15.75" customHeight="1">
      <c r="A738" s="89" t="s">
        <v>117</v>
      </c>
      <c r="B738" s="77"/>
      <c r="C738" s="77"/>
      <c r="D738" s="77"/>
      <c r="E738" s="77"/>
      <c r="F738" s="77"/>
      <c r="G738" s="77">
        <v>19</v>
      </c>
      <c r="H738" s="78">
        <v>16</v>
      </c>
      <c r="I738" s="81"/>
      <c r="J738" s="5"/>
      <c r="K738" s="32"/>
      <c r="L738" s="90"/>
      <c r="M738" s="88">
        <v>36</v>
      </c>
      <c r="N738" s="91"/>
      <c r="O738" s="92"/>
      <c r="P738" s="32"/>
      <c r="AI738" s="3"/>
      <c r="AJ738" s="3"/>
    </row>
    <row r="739" spans="1:36" ht="15.75" customHeight="1">
      <c r="A739" s="89" t="s">
        <v>136</v>
      </c>
      <c r="B739" s="77"/>
      <c r="C739" s="77"/>
      <c r="D739" s="77"/>
      <c r="E739" s="77"/>
      <c r="F739" s="77"/>
      <c r="G739" s="77">
        <v>7</v>
      </c>
      <c r="H739" s="78">
        <v>7</v>
      </c>
      <c r="I739" s="93"/>
      <c r="J739" s="70"/>
      <c r="K739" s="69"/>
      <c r="L739" s="94"/>
      <c r="M739" s="88">
        <v>7</v>
      </c>
      <c r="N739" s="95"/>
      <c r="O739" s="96"/>
      <c r="P739" s="32"/>
      <c r="AI739" s="3"/>
      <c r="AJ739" s="3"/>
    </row>
    <row r="740" spans="1:36" ht="18" customHeight="1">
      <c r="A740" s="31"/>
      <c r="B740" s="32"/>
      <c r="C740" s="172" t="s">
        <v>114</v>
      </c>
      <c r="D740" s="173"/>
      <c r="E740" s="173"/>
      <c r="F740" s="173"/>
      <c r="G740" s="174"/>
      <c r="H740" s="97">
        <f>SUM(H730:H739)</f>
        <v>3273</v>
      </c>
      <c r="I740" s="98">
        <f>(SUM(H734:H735)/B730)</f>
        <v>0.27842227378190254</v>
      </c>
      <c r="J740" s="98">
        <f>IF(H740=0,"",H740/B730)</f>
        <v>0.34518034170006329</v>
      </c>
      <c r="K740" s="98">
        <f>J740-I740</f>
        <v>6.6758067918160746E-2</v>
      </c>
      <c r="L740" s="5"/>
      <c r="M740" s="32"/>
      <c r="N740" s="23"/>
      <c r="O740" s="5"/>
      <c r="P740" s="32"/>
      <c r="AI740" s="3"/>
      <c r="AJ740" s="3"/>
    </row>
    <row r="741" spans="1:36" ht="12.75" customHeight="1">
      <c r="I741" s="5"/>
      <c r="J741" s="5"/>
      <c r="L741" s="5"/>
      <c r="M741" s="6"/>
      <c r="N741" s="6"/>
      <c r="O741" s="5"/>
      <c r="AI741" s="3"/>
      <c r="AJ741" s="3"/>
    </row>
    <row r="742" spans="1:36" ht="12.75" customHeight="1">
      <c r="I742" s="5"/>
      <c r="J742" s="5"/>
      <c r="L742" s="5"/>
      <c r="M742" s="6"/>
      <c r="N742" s="6"/>
      <c r="O742" s="5"/>
      <c r="AI742" s="3"/>
      <c r="AJ742" s="3"/>
    </row>
    <row r="743" spans="1:36" ht="26.25" customHeight="1">
      <c r="A743" s="4"/>
      <c r="B743" s="178" t="s">
        <v>99</v>
      </c>
      <c r="C743" s="179"/>
      <c r="D743" s="179"/>
      <c r="E743" s="179"/>
      <c r="F743" s="179"/>
      <c r="G743" s="179"/>
      <c r="H743" s="73">
        <v>1901</v>
      </c>
      <c r="I743" s="74"/>
      <c r="J743" s="74"/>
      <c r="K743" s="74"/>
      <c r="L743" s="74"/>
      <c r="M743" s="74"/>
      <c r="N743" s="32"/>
      <c r="O743" s="32"/>
      <c r="P743" s="32"/>
      <c r="AI743" s="3"/>
      <c r="AJ743" s="3"/>
    </row>
    <row r="744" spans="1:36" ht="20.25" customHeight="1">
      <c r="A744" s="180" t="s">
        <v>9</v>
      </c>
      <c r="B744" s="181" t="s">
        <v>100</v>
      </c>
      <c r="C744" s="182"/>
      <c r="D744" s="182"/>
      <c r="E744" s="182"/>
      <c r="F744" s="182"/>
      <c r="G744" s="182"/>
      <c r="H744" s="183" t="s">
        <v>10</v>
      </c>
      <c r="I744" s="177" t="s">
        <v>2</v>
      </c>
      <c r="J744" s="177" t="s">
        <v>3</v>
      </c>
      <c r="K744" s="184" t="s">
        <v>4</v>
      </c>
      <c r="L744" s="177" t="s">
        <v>5</v>
      </c>
      <c r="M744" s="175" t="s">
        <v>6</v>
      </c>
      <c r="N744" s="175" t="s">
        <v>7</v>
      </c>
      <c r="O744" s="177" t="s">
        <v>8</v>
      </c>
      <c r="P744" s="32"/>
      <c r="AI744" s="3"/>
      <c r="AJ744" s="3"/>
    </row>
    <row r="745" spans="1:36" ht="15.75" customHeight="1">
      <c r="A745" s="176"/>
      <c r="B745" s="75" t="s">
        <v>101</v>
      </c>
      <c r="C745" s="75" t="s">
        <v>102</v>
      </c>
      <c r="D745" s="75" t="s">
        <v>103</v>
      </c>
      <c r="E745" s="75" t="s">
        <v>104</v>
      </c>
      <c r="F745" s="75" t="s">
        <v>105</v>
      </c>
      <c r="G745" s="75" t="s">
        <v>106</v>
      </c>
      <c r="H745" s="176"/>
      <c r="I745" s="176"/>
      <c r="J745" s="176"/>
      <c r="K745" s="176"/>
      <c r="L745" s="176"/>
      <c r="M745" s="176"/>
      <c r="N745" s="176"/>
      <c r="O745" s="176"/>
      <c r="P745" s="32"/>
      <c r="AI745" s="3"/>
      <c r="AJ745" s="3"/>
    </row>
    <row r="746" spans="1:36" ht="15.75" customHeight="1">
      <c r="A746" s="75">
        <v>1901</v>
      </c>
      <c r="B746" s="77">
        <v>604</v>
      </c>
      <c r="C746" s="77"/>
      <c r="D746" s="77"/>
      <c r="E746" s="77"/>
      <c r="F746" s="77"/>
      <c r="G746" s="77"/>
      <c r="H746" s="78"/>
      <c r="I746" s="79"/>
      <c r="J746" s="47"/>
      <c r="K746" s="48"/>
      <c r="L746" s="17"/>
      <c r="M746" s="80">
        <f>B746</f>
        <v>604</v>
      </c>
      <c r="N746" s="43"/>
      <c r="O746" s="17"/>
      <c r="P746" s="32"/>
      <c r="AI746" s="3"/>
      <c r="AJ746" s="3"/>
    </row>
    <row r="747" spans="1:36" ht="15.75" customHeight="1">
      <c r="A747" s="75">
        <v>1902</v>
      </c>
      <c r="B747" s="77"/>
      <c r="C747" s="77">
        <v>255</v>
      </c>
      <c r="D747" s="77"/>
      <c r="E747" s="77"/>
      <c r="F747" s="77"/>
      <c r="G747" s="77"/>
      <c r="H747" s="78"/>
      <c r="I747" s="81"/>
      <c r="J747" s="5"/>
      <c r="K747" s="82"/>
      <c r="L747" s="83">
        <f>IF(C747=0,"",C747/B746)</f>
        <v>0.42218543046357615</v>
      </c>
      <c r="M747" s="84">
        <v>257</v>
      </c>
      <c r="N747" s="85">
        <f t="shared" ref="N747:N751" si="122">IF(M747=0,"",M747/M746)</f>
        <v>0.42549668874172186</v>
      </c>
      <c r="O747" s="85">
        <f t="shared" ref="O747:O751" si="123">IF(M747=0,"",100%-N747)</f>
        <v>0.57450331125827814</v>
      </c>
      <c r="P747" s="32"/>
      <c r="AI747" s="3"/>
      <c r="AJ747" s="3"/>
    </row>
    <row r="748" spans="1:36" ht="15.75" customHeight="1">
      <c r="A748" s="75">
        <v>2001</v>
      </c>
      <c r="B748" s="77"/>
      <c r="C748" s="77"/>
      <c r="D748" s="77">
        <v>206</v>
      </c>
      <c r="E748" s="77"/>
      <c r="F748" s="77"/>
      <c r="G748" s="77"/>
      <c r="H748" s="78"/>
      <c r="I748" s="81"/>
      <c r="J748" s="5"/>
      <c r="K748" s="82"/>
      <c r="L748" s="86">
        <f>IF(D748=0,"",D748/C747)</f>
        <v>0.80784313725490198</v>
      </c>
      <c r="M748" s="84">
        <v>217</v>
      </c>
      <c r="N748" s="87">
        <f t="shared" si="122"/>
        <v>0.8443579766536965</v>
      </c>
      <c r="O748" s="87">
        <f t="shared" si="123"/>
        <v>0.1556420233463035</v>
      </c>
      <c r="P748" s="11">
        <f>M748/M746</f>
        <v>0.35927152317880795</v>
      </c>
      <c r="AI748" s="3"/>
      <c r="AJ748" s="3"/>
    </row>
    <row r="749" spans="1:36" ht="15.75" customHeight="1">
      <c r="A749" s="75">
        <v>2002</v>
      </c>
      <c r="B749" s="77"/>
      <c r="C749" s="77"/>
      <c r="D749" s="77"/>
      <c r="E749" s="77">
        <v>183</v>
      </c>
      <c r="F749" s="77"/>
      <c r="G749" s="77"/>
      <c r="H749" s="78"/>
      <c r="I749" s="81"/>
      <c r="J749" s="5"/>
      <c r="K749" s="82"/>
      <c r="L749" s="86">
        <f>IF(E749=0,"",E749/D748)</f>
        <v>0.88834951456310685</v>
      </c>
      <c r="M749" s="84">
        <v>202</v>
      </c>
      <c r="N749" s="87">
        <f t="shared" si="122"/>
        <v>0.93087557603686633</v>
      </c>
      <c r="O749" s="87">
        <f t="shared" si="123"/>
        <v>6.9124423963133674E-2</v>
      </c>
      <c r="P749" s="32"/>
      <c r="AI749" s="3"/>
      <c r="AJ749" s="3"/>
    </row>
    <row r="750" spans="1:36" ht="15.75" customHeight="1">
      <c r="A750" s="75">
        <v>2101</v>
      </c>
      <c r="B750" s="77"/>
      <c r="C750" s="77"/>
      <c r="D750" s="77"/>
      <c r="E750" s="77"/>
      <c r="F750" s="77">
        <v>158</v>
      </c>
      <c r="G750" s="77"/>
      <c r="H750" s="78"/>
      <c r="I750" s="81"/>
      <c r="J750" s="5"/>
      <c r="K750" s="82"/>
      <c r="L750" s="86">
        <f>IF(F750=0,"",F750/E749)</f>
        <v>0.86338797814207646</v>
      </c>
      <c r="M750" s="84">
        <v>177</v>
      </c>
      <c r="N750" s="87">
        <f t="shared" si="122"/>
        <v>0.87623762376237624</v>
      </c>
      <c r="O750" s="87">
        <f t="shared" si="123"/>
        <v>0.12376237623762376</v>
      </c>
      <c r="P750" s="32"/>
      <c r="AI750" s="3"/>
      <c r="AJ750" s="3"/>
    </row>
    <row r="751" spans="1:36" ht="15.75" customHeight="1">
      <c r="A751" s="75">
        <v>2102</v>
      </c>
      <c r="B751" s="77"/>
      <c r="C751" s="77"/>
      <c r="D751" s="77"/>
      <c r="E751" s="77"/>
      <c r="F751" s="77"/>
      <c r="G751" s="77">
        <v>154</v>
      </c>
      <c r="H751" s="78">
        <v>150</v>
      </c>
      <c r="I751" s="81"/>
      <c r="J751" s="5"/>
      <c r="K751" s="82"/>
      <c r="L751" s="86">
        <f>IF(G751=0,"",G751/F750)</f>
        <v>0.97468354430379744</v>
      </c>
      <c r="M751" s="88">
        <v>167</v>
      </c>
      <c r="N751" s="87">
        <f t="shared" si="122"/>
        <v>0.94350282485875703</v>
      </c>
      <c r="O751" s="87">
        <f t="shared" si="123"/>
        <v>5.6497175141242972E-2</v>
      </c>
      <c r="P751" s="32"/>
      <c r="AI751" s="3"/>
      <c r="AJ751" s="3"/>
    </row>
    <row r="752" spans="1:36" ht="15.75" customHeight="1">
      <c r="A752" s="89" t="s">
        <v>116</v>
      </c>
      <c r="B752" s="77"/>
      <c r="C752" s="77"/>
      <c r="D752" s="77"/>
      <c r="E752" s="77"/>
      <c r="F752" s="77"/>
      <c r="G752" s="77">
        <v>43</v>
      </c>
      <c r="H752" s="78">
        <v>22</v>
      </c>
      <c r="I752" s="81"/>
      <c r="J752" s="5"/>
      <c r="K752" s="32"/>
      <c r="L752" s="90"/>
      <c r="M752" s="88">
        <v>50</v>
      </c>
      <c r="N752" s="91"/>
      <c r="O752" s="92"/>
      <c r="P752" s="32"/>
      <c r="AI752" s="3"/>
      <c r="AJ752" s="3"/>
    </row>
    <row r="753" spans="1:36" ht="15.75" customHeight="1">
      <c r="A753" s="89" t="s">
        <v>117</v>
      </c>
      <c r="B753" s="77"/>
      <c r="C753" s="77"/>
      <c r="D753" s="77"/>
      <c r="E753" s="77"/>
      <c r="F753" s="77"/>
      <c r="G753" s="77">
        <v>4</v>
      </c>
      <c r="H753" s="78">
        <v>2</v>
      </c>
      <c r="I753" s="81"/>
      <c r="J753" s="5"/>
      <c r="K753" s="32"/>
      <c r="L753" s="90"/>
      <c r="M753" s="88">
        <v>7</v>
      </c>
      <c r="N753" s="91"/>
      <c r="O753" s="92"/>
      <c r="P753" s="32"/>
      <c r="AI753" s="3"/>
      <c r="AJ753" s="3"/>
    </row>
    <row r="754" spans="1:36" ht="15.75" customHeight="1">
      <c r="A754" s="89" t="s">
        <v>136</v>
      </c>
      <c r="B754" s="77"/>
      <c r="C754" s="77"/>
      <c r="D754" s="77"/>
      <c r="E754" s="77"/>
      <c r="F754" s="77"/>
      <c r="G754" s="77">
        <v>1</v>
      </c>
      <c r="H754" s="78">
        <v>1</v>
      </c>
      <c r="I754" s="81"/>
      <c r="J754" s="5"/>
      <c r="K754" s="32"/>
      <c r="L754" s="90"/>
      <c r="M754" s="88">
        <v>1</v>
      </c>
      <c r="N754" s="91"/>
      <c r="O754" s="92"/>
      <c r="P754" s="32"/>
      <c r="AI754" s="3"/>
      <c r="AJ754" s="3"/>
    </row>
    <row r="755" spans="1:36" ht="15.75" customHeight="1">
      <c r="A755" s="89"/>
      <c r="B755" s="77"/>
      <c r="C755" s="77"/>
      <c r="D755" s="77"/>
      <c r="E755" s="77"/>
      <c r="F755" s="77"/>
      <c r="G755" s="77"/>
      <c r="H755" s="78"/>
      <c r="I755" s="93"/>
      <c r="J755" s="70"/>
      <c r="K755" s="69"/>
      <c r="L755" s="94"/>
      <c r="M755" s="88"/>
      <c r="N755" s="95"/>
      <c r="O755" s="96"/>
      <c r="P755" s="32"/>
      <c r="AI755" s="3"/>
      <c r="AJ755" s="3"/>
    </row>
    <row r="756" spans="1:36" ht="18" customHeight="1">
      <c r="A756" s="31"/>
      <c r="B756" s="32"/>
      <c r="C756" s="172" t="s">
        <v>114</v>
      </c>
      <c r="D756" s="173"/>
      <c r="E756" s="173"/>
      <c r="F756" s="173"/>
      <c r="G756" s="174"/>
      <c r="H756" s="97">
        <f>SUM(H746:H755)</f>
        <v>175</v>
      </c>
      <c r="I756" s="98">
        <f>IF(H751=0,"",H751/B746)</f>
        <v>0.24834437086092714</v>
      </c>
      <c r="J756" s="98">
        <f>IF(H756=0,"",H756/B746)</f>
        <v>0.28973509933774833</v>
      </c>
      <c r="K756" s="98">
        <f>J756-I756</f>
        <v>4.1390728476821181E-2</v>
      </c>
      <c r="L756" s="5"/>
      <c r="M756" s="32"/>
      <c r="N756" s="23"/>
      <c r="O756" s="5"/>
      <c r="P756" s="32"/>
      <c r="AI756" s="3"/>
      <c r="AJ756" s="3"/>
    </row>
    <row r="757" spans="1:36" ht="12.75" customHeight="1">
      <c r="I757" s="5"/>
      <c r="J757" s="5"/>
      <c r="L757" s="5"/>
      <c r="M757" s="6"/>
      <c r="N757" s="6"/>
      <c r="O757" s="5"/>
      <c r="AI757" s="3"/>
      <c r="AJ757" s="3"/>
    </row>
    <row r="758" spans="1:36" ht="12.75" customHeight="1">
      <c r="I758" s="5"/>
      <c r="J758" s="5"/>
      <c r="L758" s="5"/>
      <c r="M758" s="6"/>
      <c r="N758" s="6"/>
      <c r="O758" s="5"/>
      <c r="AI758" s="3"/>
      <c r="AJ758" s="3"/>
    </row>
    <row r="759" spans="1:36" ht="26.25" customHeight="1">
      <c r="A759" s="4"/>
      <c r="B759" s="178" t="s">
        <v>99</v>
      </c>
      <c r="C759" s="179"/>
      <c r="D759" s="179"/>
      <c r="E759" s="179"/>
      <c r="F759" s="179"/>
      <c r="G759" s="179"/>
      <c r="H759" s="73">
        <v>1902</v>
      </c>
      <c r="I759" s="74"/>
      <c r="J759" s="74"/>
      <c r="K759" s="74"/>
      <c r="L759" s="74"/>
      <c r="M759" s="74"/>
      <c r="N759" s="32"/>
      <c r="O759" s="32"/>
      <c r="P759" s="32"/>
      <c r="AI759" s="3"/>
      <c r="AJ759" s="3"/>
    </row>
    <row r="760" spans="1:36" ht="20.25" customHeight="1">
      <c r="A760" s="180" t="s">
        <v>9</v>
      </c>
      <c r="B760" s="181" t="s">
        <v>100</v>
      </c>
      <c r="C760" s="182"/>
      <c r="D760" s="182"/>
      <c r="E760" s="182"/>
      <c r="F760" s="182"/>
      <c r="G760" s="182"/>
      <c r="H760" s="183" t="s">
        <v>10</v>
      </c>
      <c r="I760" s="177" t="s">
        <v>2</v>
      </c>
      <c r="J760" s="177" t="s">
        <v>3</v>
      </c>
      <c r="K760" s="184" t="s">
        <v>4</v>
      </c>
      <c r="L760" s="177" t="s">
        <v>5</v>
      </c>
      <c r="M760" s="175" t="s">
        <v>6</v>
      </c>
      <c r="N760" s="175" t="s">
        <v>7</v>
      </c>
      <c r="O760" s="177" t="s">
        <v>8</v>
      </c>
      <c r="P760" s="32"/>
      <c r="AI760" s="3"/>
      <c r="AJ760" s="3"/>
    </row>
    <row r="761" spans="1:36" ht="15.75" customHeight="1">
      <c r="A761" s="176"/>
      <c r="B761" s="75" t="s">
        <v>101</v>
      </c>
      <c r="C761" s="75" t="s">
        <v>102</v>
      </c>
      <c r="D761" s="75" t="s">
        <v>103</v>
      </c>
      <c r="E761" s="75" t="s">
        <v>104</v>
      </c>
      <c r="F761" s="75" t="s">
        <v>105</v>
      </c>
      <c r="G761" s="75" t="s">
        <v>106</v>
      </c>
      <c r="H761" s="176"/>
      <c r="I761" s="176"/>
      <c r="J761" s="176"/>
      <c r="K761" s="176"/>
      <c r="L761" s="176"/>
      <c r="M761" s="176"/>
      <c r="N761" s="176"/>
      <c r="O761" s="176"/>
      <c r="P761" s="32"/>
      <c r="AI761" s="3"/>
      <c r="AJ761" s="3"/>
    </row>
    <row r="762" spans="1:36" ht="15.75" customHeight="1">
      <c r="A762" s="75">
        <v>1902</v>
      </c>
      <c r="B762" s="77">
        <v>5119</v>
      </c>
      <c r="C762" s="77"/>
      <c r="D762" s="77"/>
      <c r="E762" s="77"/>
      <c r="F762" s="77"/>
      <c r="G762" s="77"/>
      <c r="H762" s="78"/>
      <c r="I762" s="79"/>
      <c r="J762" s="47"/>
      <c r="K762" s="48"/>
      <c r="L762" s="17"/>
      <c r="M762" s="80">
        <f>B762</f>
        <v>5119</v>
      </c>
      <c r="N762" s="43"/>
      <c r="O762" s="17"/>
      <c r="P762" s="32"/>
      <c r="AI762" s="3"/>
      <c r="AJ762" s="3"/>
    </row>
    <row r="763" spans="1:36" ht="15.75" customHeight="1">
      <c r="A763" s="75">
        <v>2001</v>
      </c>
      <c r="B763" s="77"/>
      <c r="C763" s="77">
        <v>4430</v>
      </c>
      <c r="D763" s="77"/>
      <c r="E763" s="77"/>
      <c r="F763" s="77"/>
      <c r="G763" s="77"/>
      <c r="H763" s="78"/>
      <c r="I763" s="81"/>
      <c r="J763" s="5"/>
      <c r="K763" s="82"/>
      <c r="L763" s="83">
        <f>IF(C763=0,"",C763/B762)</f>
        <v>0.86540339910138697</v>
      </c>
      <c r="M763" s="84">
        <v>4430</v>
      </c>
      <c r="N763" s="85">
        <f t="shared" ref="N763:N767" si="124">IF(M763=0,"",M763/M762)</f>
        <v>0.86540339910138697</v>
      </c>
      <c r="O763" s="85">
        <f t="shared" ref="O763:O767" si="125">IF(M763=0,"",100%-N763)</f>
        <v>0.13459660089861303</v>
      </c>
      <c r="P763" s="32"/>
      <c r="AI763" s="3"/>
      <c r="AJ763" s="3"/>
    </row>
    <row r="764" spans="1:36" ht="15.75" customHeight="1">
      <c r="A764" s="75">
        <v>2002</v>
      </c>
      <c r="B764" s="77"/>
      <c r="C764" s="77"/>
      <c r="D764" s="77">
        <v>3809</v>
      </c>
      <c r="E764" s="77"/>
      <c r="F764" s="77"/>
      <c r="G764" s="77"/>
      <c r="H764" s="78"/>
      <c r="I764" s="81"/>
      <c r="J764" s="5"/>
      <c r="K764" s="82"/>
      <c r="L764" s="86">
        <f>IF(D764=0,"",D764/C763)</f>
        <v>0.85981941309255083</v>
      </c>
      <c r="M764" s="84">
        <v>4348</v>
      </c>
      <c r="N764" s="87">
        <f t="shared" si="124"/>
        <v>0.98148984198645595</v>
      </c>
      <c r="O764" s="87">
        <f t="shared" si="125"/>
        <v>1.8510158013544054E-2</v>
      </c>
      <c r="P764" s="11">
        <f>M764/M762</f>
        <v>0.84938464543856218</v>
      </c>
      <c r="AI764" s="3"/>
      <c r="AJ764" s="3"/>
    </row>
    <row r="765" spans="1:36" ht="15.75" customHeight="1">
      <c r="A765" s="75">
        <v>2101</v>
      </c>
      <c r="B765" s="77"/>
      <c r="C765" s="77"/>
      <c r="D765" s="77"/>
      <c r="E765" s="77">
        <v>3497</v>
      </c>
      <c r="F765" s="77"/>
      <c r="G765" s="77"/>
      <c r="H765" s="78">
        <v>1</v>
      </c>
      <c r="I765" s="81"/>
      <c r="J765" s="5"/>
      <c r="K765" s="82"/>
      <c r="L765" s="86">
        <f>IF(E765=0,"",E765/D764)</f>
        <v>0.91808873720136519</v>
      </c>
      <c r="M765" s="84">
        <v>4202</v>
      </c>
      <c r="N765" s="87">
        <f t="shared" si="124"/>
        <v>0.96642134314627415</v>
      </c>
      <c r="O765" s="87">
        <f t="shared" si="125"/>
        <v>3.3578656853725852E-2</v>
      </c>
      <c r="P765" s="32"/>
      <c r="AI765" s="3"/>
      <c r="AJ765" s="3"/>
    </row>
    <row r="766" spans="1:36" ht="15.75" customHeight="1">
      <c r="A766" s="75">
        <v>2102</v>
      </c>
      <c r="B766" s="77"/>
      <c r="C766" s="77"/>
      <c r="D766" s="77"/>
      <c r="E766" s="77"/>
      <c r="F766" s="77">
        <v>3322</v>
      </c>
      <c r="G766" s="77"/>
      <c r="H766" s="78">
        <v>39</v>
      </c>
      <c r="I766" s="81"/>
      <c r="J766" s="5"/>
      <c r="K766" s="82"/>
      <c r="L766" s="86">
        <f>IF(F766=0,"",F766/E765)</f>
        <v>0.94995710609093509</v>
      </c>
      <c r="M766" s="84">
        <v>4202</v>
      </c>
      <c r="N766" s="87">
        <f t="shared" si="124"/>
        <v>1</v>
      </c>
      <c r="O766" s="87">
        <f t="shared" si="125"/>
        <v>0</v>
      </c>
      <c r="P766" s="32"/>
      <c r="AI766" s="3"/>
      <c r="AJ766" s="3"/>
    </row>
    <row r="767" spans="1:36" ht="15.75" customHeight="1">
      <c r="A767" s="75">
        <v>2201</v>
      </c>
      <c r="B767" s="77"/>
      <c r="C767" s="77"/>
      <c r="D767" s="77"/>
      <c r="E767" s="77"/>
      <c r="F767" s="77"/>
      <c r="G767" s="77">
        <v>3242</v>
      </c>
      <c r="H767" s="78">
        <v>2753</v>
      </c>
      <c r="I767" s="81"/>
      <c r="J767" s="5"/>
      <c r="K767" s="82"/>
      <c r="L767" s="86">
        <f>IF(G767=0,"",G767/F766)</f>
        <v>0.9759181216134859</v>
      </c>
      <c r="M767" s="88">
        <v>3945</v>
      </c>
      <c r="N767" s="87">
        <f t="shared" si="124"/>
        <v>0.938838648262732</v>
      </c>
      <c r="O767" s="87">
        <f t="shared" si="125"/>
        <v>6.1161351737267999E-2</v>
      </c>
      <c r="P767" s="32"/>
      <c r="AI767" s="3"/>
      <c r="AJ767" s="3"/>
    </row>
    <row r="768" spans="1:36" ht="15.75" customHeight="1">
      <c r="A768" s="89" t="s">
        <v>117</v>
      </c>
      <c r="B768" s="77"/>
      <c r="C768" s="77"/>
      <c r="D768" s="77"/>
      <c r="E768" s="77"/>
      <c r="F768" s="77"/>
      <c r="G768" s="77">
        <v>606</v>
      </c>
      <c r="H768" s="78">
        <v>371</v>
      </c>
      <c r="I768" s="81"/>
      <c r="J768" s="5"/>
      <c r="K768" s="32"/>
      <c r="L768" s="90"/>
      <c r="M768" s="88">
        <v>948</v>
      </c>
      <c r="N768" s="91"/>
      <c r="O768" s="92"/>
      <c r="P768" s="32"/>
      <c r="AI768" s="3"/>
      <c r="AJ768" s="3"/>
    </row>
    <row r="769" spans="1:36" ht="15.75" customHeight="1">
      <c r="A769" s="89" t="s">
        <v>136</v>
      </c>
      <c r="B769" s="77"/>
      <c r="C769" s="77"/>
      <c r="D769" s="77"/>
      <c r="E769" s="77"/>
      <c r="F769" s="77"/>
      <c r="G769" s="77">
        <v>371</v>
      </c>
      <c r="H769" s="78">
        <v>276</v>
      </c>
      <c r="I769" s="81"/>
      <c r="J769" s="5"/>
      <c r="K769" s="32"/>
      <c r="L769" s="90"/>
      <c r="M769" s="88">
        <v>440</v>
      </c>
      <c r="N769" s="91"/>
      <c r="O769" s="92"/>
      <c r="P769" s="32"/>
      <c r="AI769" s="3"/>
      <c r="AJ769" s="3"/>
    </row>
    <row r="770" spans="1:36" ht="15.75" customHeight="1">
      <c r="A770" s="89" t="s">
        <v>120</v>
      </c>
      <c r="B770" s="77"/>
      <c r="C770" s="77"/>
      <c r="D770" s="77"/>
      <c r="E770" s="77"/>
      <c r="F770" s="77"/>
      <c r="G770" s="77">
        <v>100</v>
      </c>
      <c r="H770" s="78">
        <v>74</v>
      </c>
      <c r="I770" s="81"/>
      <c r="J770" s="5"/>
      <c r="K770" s="32"/>
      <c r="L770" s="90"/>
      <c r="M770" s="88">
        <v>122</v>
      </c>
      <c r="N770" s="91"/>
      <c r="O770" s="92"/>
      <c r="P770" s="32"/>
      <c r="AI770" s="3"/>
      <c r="AJ770" s="3"/>
    </row>
    <row r="771" spans="1:36" ht="15.75" customHeight="1">
      <c r="A771" s="89" t="s">
        <v>137</v>
      </c>
      <c r="B771" s="77"/>
      <c r="C771" s="77"/>
      <c r="D771" s="77"/>
      <c r="E771" s="77"/>
      <c r="F771" s="77"/>
      <c r="G771" s="77">
        <v>14</v>
      </c>
      <c r="H771" s="78">
        <v>11</v>
      </c>
      <c r="I771" s="93"/>
      <c r="J771" s="70"/>
      <c r="K771" s="69"/>
      <c r="L771" s="94"/>
      <c r="M771" s="88">
        <v>16</v>
      </c>
      <c r="N771" s="95"/>
      <c r="O771" s="96"/>
      <c r="P771" s="32"/>
      <c r="AI771" s="3"/>
      <c r="AJ771" s="3"/>
    </row>
    <row r="772" spans="1:36" s="169" customFormat="1" ht="15.75" customHeight="1">
      <c r="A772" s="89" t="s">
        <v>128</v>
      </c>
      <c r="B772" s="77"/>
      <c r="C772" s="77"/>
      <c r="D772" s="77"/>
      <c r="E772" s="77"/>
      <c r="F772" s="77"/>
      <c r="G772" s="77">
        <v>2</v>
      </c>
      <c r="H772" s="108">
        <v>2</v>
      </c>
      <c r="I772" s="93"/>
      <c r="J772" s="70"/>
      <c r="K772" s="69"/>
      <c r="L772" s="94"/>
      <c r="M772" s="88">
        <v>2</v>
      </c>
      <c r="N772" s="95"/>
      <c r="O772" s="96"/>
      <c r="P772" s="32"/>
      <c r="AI772" s="3"/>
      <c r="AJ772" s="3"/>
    </row>
    <row r="773" spans="1:36" ht="18" customHeight="1">
      <c r="A773" s="31"/>
      <c r="B773" s="32"/>
      <c r="C773" s="172" t="s">
        <v>114</v>
      </c>
      <c r="D773" s="173"/>
      <c r="E773" s="173"/>
      <c r="F773" s="173"/>
      <c r="G773" s="174"/>
      <c r="H773" s="97">
        <f>SUM(H762:H772)</f>
        <v>3527</v>
      </c>
      <c r="I773" s="98">
        <f>SUM(H765:H767)/B762</f>
        <v>0.54561437780816568</v>
      </c>
      <c r="J773" s="98">
        <f>IF(H773=0,"",H773/B762)</f>
        <v>0.68900175815588982</v>
      </c>
      <c r="K773" s="98">
        <f>J773-I773</f>
        <v>0.14338738034772414</v>
      </c>
      <c r="L773" s="5"/>
      <c r="M773" s="32"/>
      <c r="N773" s="23"/>
      <c r="O773" s="5"/>
      <c r="P773" s="32"/>
      <c r="AI773" s="3"/>
      <c r="AJ773" s="3"/>
    </row>
    <row r="774" spans="1:36" ht="12.75" customHeight="1">
      <c r="I774" s="5"/>
      <c r="J774" s="5"/>
      <c r="L774" s="5"/>
      <c r="M774" s="6"/>
      <c r="N774" s="6"/>
      <c r="O774" s="5"/>
      <c r="AI774" s="3"/>
      <c r="AJ774" s="3"/>
    </row>
    <row r="775" spans="1:36" ht="12.75" customHeight="1">
      <c r="I775" s="5"/>
      <c r="J775" s="5"/>
      <c r="L775" s="5"/>
      <c r="M775" s="6"/>
      <c r="N775" s="6"/>
      <c r="O775" s="5"/>
      <c r="AI775" s="3"/>
      <c r="AJ775" s="3"/>
    </row>
    <row r="776" spans="1:36" ht="12.75" customHeight="1">
      <c r="I776" s="5"/>
      <c r="J776" s="5"/>
      <c r="L776" s="5"/>
      <c r="M776" s="6"/>
      <c r="N776" s="6"/>
      <c r="O776" s="5"/>
      <c r="AI776" s="3"/>
      <c r="AJ776" s="3"/>
    </row>
    <row r="777" spans="1:36" ht="26.25" customHeight="1">
      <c r="A777" s="4"/>
      <c r="B777" s="178" t="s">
        <v>99</v>
      </c>
      <c r="C777" s="179"/>
      <c r="D777" s="179"/>
      <c r="E777" s="179"/>
      <c r="F777" s="179"/>
      <c r="G777" s="179"/>
      <c r="H777" s="73">
        <v>2002</v>
      </c>
      <c r="I777" s="74"/>
      <c r="J777" s="74"/>
      <c r="K777" s="74"/>
      <c r="L777" s="74"/>
      <c r="M777" s="74"/>
      <c r="N777" s="32"/>
      <c r="O777" s="32"/>
      <c r="P777" s="32"/>
      <c r="AI777" s="3"/>
      <c r="AJ777" s="3"/>
    </row>
    <row r="778" spans="1:36" ht="20.25" customHeight="1">
      <c r="A778" s="180" t="s">
        <v>9</v>
      </c>
      <c r="B778" s="181" t="s">
        <v>100</v>
      </c>
      <c r="C778" s="182"/>
      <c r="D778" s="182"/>
      <c r="E778" s="182"/>
      <c r="F778" s="182"/>
      <c r="G778" s="182"/>
      <c r="H778" s="183" t="s">
        <v>10</v>
      </c>
      <c r="I778" s="177" t="s">
        <v>2</v>
      </c>
      <c r="J778" s="177" t="s">
        <v>3</v>
      </c>
      <c r="K778" s="184" t="s">
        <v>4</v>
      </c>
      <c r="L778" s="177" t="s">
        <v>5</v>
      </c>
      <c r="M778" s="175" t="s">
        <v>6</v>
      </c>
      <c r="N778" s="175" t="s">
        <v>7</v>
      </c>
      <c r="O778" s="177" t="s">
        <v>8</v>
      </c>
      <c r="P778" s="32"/>
      <c r="AI778" s="3"/>
      <c r="AJ778" s="3"/>
    </row>
    <row r="779" spans="1:36" ht="15.75" customHeight="1">
      <c r="A779" s="176"/>
      <c r="B779" s="75" t="s">
        <v>101</v>
      </c>
      <c r="C779" s="75" t="s">
        <v>102</v>
      </c>
      <c r="D779" s="75" t="s">
        <v>103</v>
      </c>
      <c r="E779" s="75" t="s">
        <v>104</v>
      </c>
      <c r="F779" s="75" t="s">
        <v>105</v>
      </c>
      <c r="G779" s="75" t="s">
        <v>106</v>
      </c>
      <c r="H779" s="176"/>
      <c r="I779" s="176"/>
      <c r="J779" s="176"/>
      <c r="K779" s="176"/>
      <c r="L779" s="176"/>
      <c r="M779" s="176"/>
      <c r="N779" s="176"/>
      <c r="O779" s="176"/>
      <c r="P779" s="32"/>
      <c r="AI779" s="3"/>
      <c r="AJ779" s="3"/>
    </row>
    <row r="780" spans="1:36" ht="15.75" customHeight="1">
      <c r="A780" s="75">
        <v>2002</v>
      </c>
      <c r="B780" s="77">
        <v>4905</v>
      </c>
      <c r="C780" s="77"/>
      <c r="D780" s="77"/>
      <c r="E780" s="77"/>
      <c r="F780" s="77"/>
      <c r="G780" s="77"/>
      <c r="H780" s="78"/>
      <c r="I780" s="79"/>
      <c r="J780" s="47"/>
      <c r="K780" s="48"/>
      <c r="L780" s="17"/>
      <c r="M780" s="80">
        <f>B780</f>
        <v>4905</v>
      </c>
      <c r="N780" s="43"/>
      <c r="O780" s="17"/>
      <c r="P780" s="32"/>
      <c r="AI780" s="3"/>
      <c r="AJ780" s="3"/>
    </row>
    <row r="781" spans="1:36" ht="15.75" customHeight="1">
      <c r="A781" s="75">
        <v>2101</v>
      </c>
      <c r="B781" s="77"/>
      <c r="C781" s="77">
        <v>3963</v>
      </c>
      <c r="D781" s="77"/>
      <c r="E781" s="77"/>
      <c r="F781" s="77"/>
      <c r="G781" s="77"/>
      <c r="H781" s="78"/>
      <c r="I781" s="81"/>
      <c r="J781" s="5"/>
      <c r="K781" s="82"/>
      <c r="L781" s="83">
        <f>IF(C781=0,"",C781/B780)</f>
        <v>0.80795107033639146</v>
      </c>
      <c r="M781" s="84">
        <v>4076</v>
      </c>
      <c r="N781" s="85">
        <f t="shared" ref="N781:N785" si="126">IF(M781=0,"",M781/M780)</f>
        <v>0.83098878695208966</v>
      </c>
      <c r="O781" s="85">
        <f t="shared" ref="O781:O785" si="127">IF(M781=0,"",100%-N781)</f>
        <v>0.16901121304791034</v>
      </c>
      <c r="P781" s="32"/>
      <c r="AI781" s="3"/>
      <c r="AJ781" s="3"/>
    </row>
    <row r="782" spans="1:36" ht="15.75" customHeight="1">
      <c r="A782" s="75">
        <v>2102</v>
      </c>
      <c r="B782" s="77"/>
      <c r="C782" s="77"/>
      <c r="D782" s="77">
        <v>3849</v>
      </c>
      <c r="E782" s="77"/>
      <c r="F782" s="77"/>
      <c r="G782" s="77"/>
      <c r="H782" s="78"/>
      <c r="I782" s="81"/>
      <c r="J782" s="5"/>
      <c r="K782" s="82"/>
      <c r="L782" s="86">
        <f>IF(D782=0,"",D782/C781)</f>
        <v>0.97123391370174106</v>
      </c>
      <c r="M782" s="84">
        <v>4228</v>
      </c>
      <c r="N782" s="87">
        <f t="shared" si="126"/>
        <v>1.0372914622178606</v>
      </c>
      <c r="O782" s="87">
        <f t="shared" si="127"/>
        <v>-3.7291462217860616E-2</v>
      </c>
      <c r="P782" s="11">
        <f>M782/M780</f>
        <v>0.86197757390417939</v>
      </c>
      <c r="AI782" s="3"/>
      <c r="AJ782" s="3"/>
    </row>
    <row r="783" spans="1:36" ht="15.75" customHeight="1">
      <c r="A783" s="75">
        <v>2201</v>
      </c>
      <c r="B783" s="77"/>
      <c r="C783" s="77"/>
      <c r="D783" s="77"/>
      <c r="E783" s="77">
        <v>3560</v>
      </c>
      <c r="F783" s="77"/>
      <c r="G783" s="77"/>
      <c r="H783" s="78">
        <v>2</v>
      </c>
      <c r="I783" s="81"/>
      <c r="J783" s="5"/>
      <c r="K783" s="82"/>
      <c r="L783" s="86">
        <f>IF(E783=0,"",E783/D782)</f>
        <v>0.92491556248376205</v>
      </c>
      <c r="M783" s="84">
        <v>4060</v>
      </c>
      <c r="N783" s="87">
        <f t="shared" si="126"/>
        <v>0.96026490066225167</v>
      </c>
      <c r="O783" s="87">
        <f t="shared" si="127"/>
        <v>3.9735099337748325E-2</v>
      </c>
      <c r="P783" s="32"/>
      <c r="AI783" s="3"/>
      <c r="AJ783" s="3"/>
    </row>
    <row r="784" spans="1:36" ht="15.75" customHeight="1">
      <c r="A784" s="75">
        <v>2202</v>
      </c>
      <c r="B784" s="77"/>
      <c r="C784" s="77"/>
      <c r="D784" s="77"/>
      <c r="E784" s="77"/>
      <c r="F784" s="77">
        <v>3191</v>
      </c>
      <c r="G784" s="77"/>
      <c r="H784" s="78">
        <v>22</v>
      </c>
      <c r="I784" s="81"/>
      <c r="J784" s="5"/>
      <c r="K784" s="82"/>
      <c r="L784" s="86">
        <f>IF(F784=0,"",F784/E783)</f>
        <v>0.89634831460674158</v>
      </c>
      <c r="M784" s="84">
        <v>3817</v>
      </c>
      <c r="N784" s="87">
        <f t="shared" si="126"/>
        <v>0.94014778325123149</v>
      </c>
      <c r="O784" s="87">
        <f t="shared" si="127"/>
        <v>5.9852216748768505E-2</v>
      </c>
      <c r="P784" s="32"/>
      <c r="AI784" s="3"/>
      <c r="AJ784" s="3"/>
    </row>
    <row r="785" spans="1:36" ht="15.75" customHeight="1">
      <c r="A785" s="75">
        <v>2301</v>
      </c>
      <c r="B785" s="77"/>
      <c r="C785" s="77"/>
      <c r="D785" s="77"/>
      <c r="E785" s="77"/>
      <c r="F785" s="77"/>
      <c r="G785" s="77">
        <v>3161</v>
      </c>
      <c r="H785" s="78">
        <v>2679</v>
      </c>
      <c r="I785" s="81"/>
      <c r="J785" s="5"/>
      <c r="K785" s="82"/>
      <c r="L785" s="86">
        <f>IF(G785=0,"",G785/F784)</f>
        <v>0.99059855844562827</v>
      </c>
      <c r="M785" s="88">
        <v>3636</v>
      </c>
      <c r="N785" s="87">
        <f t="shared" si="126"/>
        <v>0.95258056064972496</v>
      </c>
      <c r="O785" s="87">
        <f t="shared" si="127"/>
        <v>4.7419439350275039E-2</v>
      </c>
      <c r="P785" s="32"/>
      <c r="AI785" s="3"/>
      <c r="AJ785" s="3"/>
    </row>
    <row r="786" spans="1:36" ht="15.75" customHeight="1">
      <c r="A786" s="89" t="s">
        <v>120</v>
      </c>
      <c r="B786" s="77"/>
      <c r="C786" s="77"/>
      <c r="D786" s="77"/>
      <c r="E786" s="77"/>
      <c r="F786" s="77"/>
      <c r="G786" s="77">
        <v>620</v>
      </c>
      <c r="H786" s="78">
        <v>389</v>
      </c>
      <c r="I786" s="81"/>
      <c r="J786" s="5"/>
      <c r="K786" s="32"/>
      <c r="L786" s="90"/>
      <c r="M786" s="88">
        <v>820</v>
      </c>
      <c r="N786" s="91"/>
      <c r="O786" s="92"/>
      <c r="P786" s="32"/>
      <c r="AI786" s="3"/>
      <c r="AJ786" s="3"/>
    </row>
    <row r="787" spans="1:36" ht="15.75" customHeight="1">
      <c r="A787" s="89" t="s">
        <v>137</v>
      </c>
      <c r="B787" s="77"/>
      <c r="C787" s="77"/>
      <c r="D787" s="77"/>
      <c r="E787" s="77"/>
      <c r="F787" s="77"/>
      <c r="G787" s="77">
        <v>287</v>
      </c>
      <c r="H787" s="78">
        <v>219</v>
      </c>
      <c r="I787" s="81"/>
      <c r="J787" s="5"/>
      <c r="K787" s="32"/>
      <c r="L787" s="90"/>
      <c r="M787" s="88">
        <v>321</v>
      </c>
      <c r="N787" s="91"/>
      <c r="O787" s="92"/>
      <c r="P787" s="32"/>
      <c r="AI787" s="3"/>
      <c r="AJ787" s="3"/>
    </row>
    <row r="788" spans="1:36" ht="15.75" customHeight="1">
      <c r="A788" s="89" t="s">
        <v>128</v>
      </c>
      <c r="B788" s="77"/>
      <c r="C788" s="77"/>
      <c r="D788" s="77"/>
      <c r="E788" s="77"/>
      <c r="F788" s="77"/>
      <c r="G788" s="77">
        <v>64</v>
      </c>
      <c r="H788" s="78">
        <v>51</v>
      </c>
      <c r="I788" s="81"/>
      <c r="J788" s="5"/>
      <c r="K788" s="32"/>
      <c r="L788" s="90"/>
      <c r="M788" s="88">
        <v>76</v>
      </c>
      <c r="N788" s="91"/>
      <c r="O788" s="92"/>
      <c r="P788" s="32"/>
      <c r="AI788" s="3"/>
      <c r="AJ788" s="3"/>
    </row>
    <row r="789" spans="1:36" ht="15.75" customHeight="1">
      <c r="A789" s="89"/>
      <c r="B789" s="77"/>
      <c r="C789" s="77"/>
      <c r="D789" s="77"/>
      <c r="E789" s="77"/>
      <c r="F789" s="77"/>
      <c r="G789" s="77"/>
      <c r="H789" s="78"/>
      <c r="I789" s="93"/>
      <c r="J789" s="70"/>
      <c r="K789" s="69"/>
      <c r="L789" s="94"/>
      <c r="M789" s="88"/>
      <c r="N789" s="95"/>
      <c r="O789" s="96"/>
      <c r="P789" s="32"/>
      <c r="AI789" s="3"/>
      <c r="AJ789" s="3"/>
    </row>
    <row r="790" spans="1:36" ht="18" customHeight="1">
      <c r="A790" s="31"/>
      <c r="B790" s="32"/>
      <c r="C790" s="172" t="s">
        <v>114</v>
      </c>
      <c r="D790" s="173"/>
      <c r="E790" s="173"/>
      <c r="F790" s="173"/>
      <c r="G790" s="174"/>
      <c r="H790" s="97">
        <f>SUM(H780:H789)</f>
        <v>3362</v>
      </c>
      <c r="I790" s="98">
        <f>((SUM(H783:H785))/B780)</f>
        <v>0.55107033639143732</v>
      </c>
      <c r="J790" s="98">
        <f>IF(H790=0,"",H790/B780)</f>
        <v>0.68542303771661572</v>
      </c>
      <c r="K790" s="98">
        <f>J790-I790</f>
        <v>0.1343527013251784</v>
      </c>
      <c r="L790" s="5"/>
      <c r="M790" s="32"/>
      <c r="N790" s="23"/>
      <c r="O790" s="5"/>
      <c r="P790" s="32"/>
      <c r="AI790" s="3"/>
      <c r="AJ790" s="3"/>
    </row>
    <row r="791" spans="1:36" ht="12.75" customHeight="1">
      <c r="I791" s="5"/>
      <c r="J791" s="5"/>
      <c r="L791" s="5"/>
      <c r="M791" s="6"/>
      <c r="N791" s="6"/>
      <c r="O791" s="5"/>
      <c r="AI791" s="3"/>
      <c r="AJ791" s="3"/>
    </row>
    <row r="792" spans="1:36" ht="12.75" customHeight="1">
      <c r="I792" s="5"/>
      <c r="J792" s="5"/>
      <c r="L792" s="5"/>
      <c r="M792" s="6"/>
      <c r="N792" s="6"/>
      <c r="O792" s="5"/>
      <c r="AI792" s="3"/>
      <c r="AJ792" s="3"/>
    </row>
    <row r="793" spans="1:36" ht="26.25" customHeight="1">
      <c r="A793" s="4"/>
      <c r="B793" s="178" t="s">
        <v>99</v>
      </c>
      <c r="C793" s="179"/>
      <c r="D793" s="179"/>
      <c r="E793" s="179"/>
      <c r="F793" s="179"/>
      <c r="G793" s="179"/>
      <c r="H793" s="73">
        <v>2102</v>
      </c>
      <c r="I793" s="74"/>
      <c r="J793" s="74"/>
      <c r="K793" s="74"/>
      <c r="L793" s="74"/>
      <c r="M793" s="74"/>
      <c r="N793" s="32"/>
      <c r="O793" s="32"/>
      <c r="P793" s="32"/>
      <c r="AI793" s="3"/>
      <c r="AJ793" s="3"/>
    </row>
    <row r="794" spans="1:36" ht="20.25" customHeight="1">
      <c r="A794" s="180" t="s">
        <v>9</v>
      </c>
      <c r="B794" s="181" t="s">
        <v>100</v>
      </c>
      <c r="C794" s="182"/>
      <c r="D794" s="182"/>
      <c r="E794" s="182"/>
      <c r="F794" s="182"/>
      <c r="G794" s="182"/>
      <c r="H794" s="183" t="s">
        <v>10</v>
      </c>
      <c r="I794" s="177" t="s">
        <v>2</v>
      </c>
      <c r="J794" s="177" t="s">
        <v>3</v>
      </c>
      <c r="K794" s="184" t="s">
        <v>4</v>
      </c>
      <c r="L794" s="177" t="s">
        <v>5</v>
      </c>
      <c r="M794" s="175" t="s">
        <v>6</v>
      </c>
      <c r="N794" s="175" t="s">
        <v>7</v>
      </c>
      <c r="O794" s="177" t="s">
        <v>8</v>
      </c>
      <c r="P794" s="32"/>
      <c r="AI794" s="3"/>
      <c r="AJ794" s="3"/>
    </row>
    <row r="795" spans="1:36" ht="15.75" customHeight="1">
      <c r="A795" s="176"/>
      <c r="B795" s="75" t="s">
        <v>101</v>
      </c>
      <c r="C795" s="75" t="s">
        <v>102</v>
      </c>
      <c r="D795" s="75" t="s">
        <v>103</v>
      </c>
      <c r="E795" s="75" t="s">
        <v>104</v>
      </c>
      <c r="F795" s="75" t="s">
        <v>105</v>
      </c>
      <c r="G795" s="75" t="s">
        <v>106</v>
      </c>
      <c r="H795" s="176"/>
      <c r="I795" s="176"/>
      <c r="J795" s="176"/>
      <c r="K795" s="176"/>
      <c r="L795" s="176"/>
      <c r="M795" s="176"/>
      <c r="N795" s="176"/>
      <c r="O795" s="176"/>
      <c r="P795" s="32"/>
      <c r="AI795" s="3"/>
      <c r="AJ795" s="3"/>
    </row>
    <row r="796" spans="1:36" ht="15.75" customHeight="1">
      <c r="A796" s="75">
        <v>2102</v>
      </c>
      <c r="B796" s="77">
        <v>5462</v>
      </c>
      <c r="C796" s="77"/>
      <c r="D796" s="77"/>
      <c r="E796" s="77"/>
      <c r="F796" s="77"/>
      <c r="G796" s="77"/>
      <c r="H796" s="78"/>
      <c r="I796" s="79"/>
      <c r="J796" s="47"/>
      <c r="K796" s="48"/>
      <c r="L796" s="17"/>
      <c r="M796" s="80">
        <f>B796</f>
        <v>5462</v>
      </c>
      <c r="N796" s="43"/>
      <c r="O796" s="17"/>
      <c r="P796" s="32"/>
      <c r="AI796" s="3"/>
      <c r="AJ796" s="3"/>
    </row>
    <row r="797" spans="1:36" ht="15.75" customHeight="1">
      <c r="A797" s="75">
        <v>2201</v>
      </c>
      <c r="B797" s="77"/>
      <c r="C797" s="77">
        <v>4398</v>
      </c>
      <c r="D797" s="77"/>
      <c r="E797" s="77"/>
      <c r="F797" s="77"/>
      <c r="G797" s="77"/>
      <c r="H797" s="78">
        <v>2</v>
      </c>
      <c r="I797" s="81"/>
      <c r="J797" s="5"/>
      <c r="K797" s="82"/>
      <c r="L797" s="83">
        <f>IF(C797=0,"",C797/B796)</f>
        <v>0.80519956060051268</v>
      </c>
      <c r="M797" s="84">
        <v>4517</v>
      </c>
      <c r="N797" s="85">
        <f t="shared" ref="N797:N801" si="128">IF(M797=0,"",M797/M796)</f>
        <v>0.82698645184913955</v>
      </c>
      <c r="O797" s="85">
        <f t="shared" ref="O797:O801" si="129">IF(M797=0,"",100%-N797)</f>
        <v>0.17301354815086045</v>
      </c>
      <c r="P797" s="32"/>
      <c r="AI797" s="3"/>
      <c r="AJ797" s="3"/>
    </row>
    <row r="798" spans="1:36" ht="15.75" customHeight="1">
      <c r="A798" s="75">
        <v>2202</v>
      </c>
      <c r="B798" s="77"/>
      <c r="C798" s="77"/>
      <c r="D798" s="77">
        <v>3784</v>
      </c>
      <c r="E798" s="77"/>
      <c r="F798" s="77"/>
      <c r="G798" s="77"/>
      <c r="H798" s="78">
        <v>1</v>
      </c>
      <c r="I798" s="81"/>
      <c r="J798" s="5"/>
      <c r="K798" s="82"/>
      <c r="L798" s="86">
        <f>IF(D798=0,"",D798/C797)</f>
        <v>0.86039108685766252</v>
      </c>
      <c r="M798" s="84">
        <v>4245</v>
      </c>
      <c r="N798" s="87">
        <f t="shared" si="128"/>
        <v>0.93978304184193051</v>
      </c>
      <c r="O798" s="87">
        <f t="shared" si="129"/>
        <v>6.0216958158069489E-2</v>
      </c>
      <c r="P798" s="11">
        <f>M798/M796</f>
        <v>0.77718784328084956</v>
      </c>
      <c r="AI798" s="3"/>
      <c r="AJ798" s="3"/>
    </row>
    <row r="799" spans="1:36" ht="15.75" customHeight="1">
      <c r="A799" s="75">
        <v>2301</v>
      </c>
      <c r="B799" s="77"/>
      <c r="C799" s="77"/>
      <c r="D799" s="77"/>
      <c r="E799" s="77">
        <v>3360</v>
      </c>
      <c r="F799" s="77"/>
      <c r="G799" s="77"/>
      <c r="H799" s="78">
        <v>16</v>
      </c>
      <c r="I799" s="81"/>
      <c r="J799" s="5"/>
      <c r="K799" s="82"/>
      <c r="L799" s="86">
        <f>IF(E799=0,"",E799/D798)</f>
        <v>0.88794926004228325</v>
      </c>
      <c r="M799" s="84">
        <v>3878</v>
      </c>
      <c r="N799" s="87">
        <f t="shared" si="128"/>
        <v>0.91354534746760896</v>
      </c>
      <c r="O799" s="87">
        <f t="shared" si="129"/>
        <v>8.6454652532391041E-2</v>
      </c>
      <c r="P799" s="32"/>
      <c r="AI799" s="3"/>
      <c r="AJ799" s="3"/>
    </row>
    <row r="800" spans="1:36" ht="15.75" customHeight="1">
      <c r="A800" s="75">
        <v>2302</v>
      </c>
      <c r="B800" s="77"/>
      <c r="C800" s="77"/>
      <c r="D800" s="77"/>
      <c r="E800" s="77"/>
      <c r="F800" s="170">
        <v>3360</v>
      </c>
      <c r="G800" s="77"/>
      <c r="H800" s="78"/>
      <c r="I800" s="81"/>
      <c r="J800" s="5"/>
      <c r="K800" s="82"/>
      <c r="L800" s="86">
        <f>IF(F800=0,"",F800/E799)</f>
        <v>1</v>
      </c>
      <c r="M800" s="171">
        <v>3878</v>
      </c>
      <c r="N800" s="87">
        <f t="shared" si="128"/>
        <v>1</v>
      </c>
      <c r="O800" s="87">
        <f t="shared" si="129"/>
        <v>0</v>
      </c>
      <c r="P800" s="32"/>
      <c r="AI800" s="3"/>
      <c r="AJ800" s="3"/>
    </row>
    <row r="801" spans="1:36" ht="15.75" customHeight="1">
      <c r="A801" s="75">
        <v>2401</v>
      </c>
      <c r="B801" s="77"/>
      <c r="C801" s="77"/>
      <c r="D801" s="77"/>
      <c r="E801" s="77"/>
      <c r="F801" s="77"/>
      <c r="G801" s="77">
        <v>3308</v>
      </c>
      <c r="H801" s="78">
        <v>2733</v>
      </c>
      <c r="I801" s="81"/>
      <c r="J801" s="5"/>
      <c r="K801" s="82"/>
      <c r="L801" s="86">
        <f>IF(G801=0,"",G801/F800)</f>
        <v>0.98452380952380958</v>
      </c>
      <c r="M801" s="88">
        <v>3734</v>
      </c>
      <c r="N801" s="87">
        <f t="shared" si="128"/>
        <v>0.96286745745229496</v>
      </c>
      <c r="O801" s="87">
        <f t="shared" si="129"/>
        <v>3.7132542547705039E-2</v>
      </c>
      <c r="P801" s="32"/>
      <c r="AI801" s="3"/>
      <c r="AJ801" s="3"/>
    </row>
    <row r="802" spans="1:36" ht="15.75" customHeight="1">
      <c r="A802" s="89" t="s">
        <v>128</v>
      </c>
      <c r="B802" s="77"/>
      <c r="C802" s="77"/>
      <c r="D802" s="77"/>
      <c r="E802" s="77"/>
      <c r="F802" s="77"/>
      <c r="G802" s="77">
        <v>631</v>
      </c>
      <c r="H802" s="78">
        <v>405</v>
      </c>
      <c r="I802" s="81"/>
      <c r="J802" s="5"/>
      <c r="K802" s="32"/>
      <c r="L802" s="90"/>
      <c r="M802" s="88">
        <v>818</v>
      </c>
      <c r="N802" s="91"/>
      <c r="O802" s="92"/>
      <c r="P802" s="32"/>
      <c r="AI802" s="3"/>
      <c r="AJ802" s="3"/>
    </row>
    <row r="803" spans="1:36" ht="15.75" customHeight="1">
      <c r="A803" s="89"/>
      <c r="B803" s="77"/>
      <c r="C803" s="77"/>
      <c r="D803" s="77"/>
      <c r="E803" s="77"/>
      <c r="F803" s="77"/>
      <c r="G803" s="77"/>
      <c r="H803" s="78"/>
      <c r="I803" s="81"/>
      <c r="J803" s="5"/>
      <c r="K803" s="32"/>
      <c r="L803" s="90"/>
      <c r="M803" s="88"/>
      <c r="N803" s="91"/>
      <c r="O803" s="92"/>
      <c r="P803" s="32"/>
      <c r="AI803" s="3"/>
      <c r="AJ803" s="3"/>
    </row>
    <row r="804" spans="1:36" ht="15.75" customHeight="1">
      <c r="A804" s="89"/>
      <c r="B804" s="77"/>
      <c r="C804" s="77"/>
      <c r="D804" s="77"/>
      <c r="E804" s="77"/>
      <c r="F804" s="77"/>
      <c r="G804" s="77"/>
      <c r="H804" s="78"/>
      <c r="I804" s="81"/>
      <c r="J804" s="5"/>
      <c r="K804" s="32"/>
      <c r="L804" s="90"/>
      <c r="M804" s="88"/>
      <c r="N804" s="91"/>
      <c r="O804" s="92"/>
      <c r="P804" s="32"/>
      <c r="AI804" s="3"/>
      <c r="AJ804" s="3"/>
    </row>
    <row r="805" spans="1:36" ht="15.75" customHeight="1">
      <c r="A805" s="89"/>
      <c r="B805" s="77"/>
      <c r="C805" s="77"/>
      <c r="D805" s="77"/>
      <c r="E805" s="77"/>
      <c r="F805" s="77"/>
      <c r="G805" s="77"/>
      <c r="H805" s="78"/>
      <c r="I805" s="93"/>
      <c r="J805" s="70"/>
      <c r="K805" s="69"/>
      <c r="L805" s="94"/>
      <c r="M805" s="88"/>
      <c r="N805" s="95"/>
      <c r="O805" s="96"/>
      <c r="P805" s="32"/>
      <c r="AI805" s="3"/>
      <c r="AJ805" s="3"/>
    </row>
    <row r="806" spans="1:36" ht="18" customHeight="1">
      <c r="A806" s="31"/>
      <c r="B806" s="32"/>
      <c r="C806" s="172" t="s">
        <v>114</v>
      </c>
      <c r="D806" s="173"/>
      <c r="E806" s="173"/>
      <c r="F806" s="173"/>
      <c r="G806" s="174"/>
      <c r="H806" s="97">
        <f>SUM(H796:H805)</f>
        <v>3157</v>
      </c>
      <c r="I806" s="98">
        <f>((SUM(H797:H801))/B796)</f>
        <v>0.50384474551446357</v>
      </c>
      <c r="J806" s="98">
        <f>IF(H806=0,"",H806/B796)</f>
        <v>0.57799340900768947</v>
      </c>
      <c r="K806" s="98">
        <f>J806-I806</f>
        <v>7.4148663493225908E-2</v>
      </c>
      <c r="L806" s="5"/>
      <c r="M806" s="32"/>
      <c r="N806" s="23"/>
      <c r="O806" s="5"/>
      <c r="P806" s="32"/>
      <c r="AI806" s="3"/>
      <c r="AJ806" s="3"/>
    </row>
    <row r="807" spans="1:36" ht="18" customHeight="1">
      <c r="A807" s="31"/>
      <c r="B807" s="32"/>
      <c r="C807" s="103"/>
      <c r="D807" s="103"/>
      <c r="E807" s="103"/>
      <c r="F807" s="103"/>
      <c r="G807" s="103"/>
      <c r="H807" s="104"/>
      <c r="I807" s="105"/>
      <c r="J807" s="105"/>
      <c r="K807" s="105"/>
      <c r="L807" s="5"/>
      <c r="M807" s="32"/>
      <c r="N807" s="23"/>
      <c r="O807" s="5"/>
      <c r="P807" s="32"/>
      <c r="AI807" s="3"/>
      <c r="AJ807" s="3"/>
    </row>
    <row r="808" spans="1:36" ht="18" customHeight="1">
      <c r="A808" s="31"/>
      <c r="B808" s="32"/>
      <c r="C808" s="103"/>
      <c r="D808" s="103"/>
      <c r="E808" s="103"/>
      <c r="F808" s="103"/>
      <c r="G808" s="103"/>
      <c r="H808" s="104"/>
      <c r="I808" s="105"/>
      <c r="J808" s="105"/>
      <c r="K808" s="105"/>
      <c r="L808" s="5"/>
      <c r="M808" s="32"/>
      <c r="N808" s="23"/>
      <c r="O808" s="5"/>
      <c r="P808" s="32"/>
      <c r="AI808" s="3"/>
      <c r="AJ808" s="3"/>
    </row>
    <row r="809" spans="1:36" ht="18" customHeight="1">
      <c r="A809" s="31"/>
      <c r="B809" s="32"/>
      <c r="C809" s="103"/>
      <c r="D809" s="103"/>
      <c r="E809" s="103"/>
      <c r="F809" s="103"/>
      <c r="G809" s="103"/>
      <c r="H809" s="104"/>
      <c r="I809" s="105"/>
      <c r="J809" s="105"/>
      <c r="K809" s="105"/>
      <c r="L809" s="5"/>
      <c r="M809" s="32"/>
      <c r="N809" s="23"/>
      <c r="O809" s="5"/>
      <c r="P809" s="32"/>
      <c r="AI809" s="3"/>
      <c r="AJ809" s="3"/>
    </row>
    <row r="810" spans="1:36" ht="26.25">
      <c r="A810" s="4"/>
      <c r="B810" s="178" t="s">
        <v>99</v>
      </c>
      <c r="C810" s="179"/>
      <c r="D810" s="179"/>
      <c r="E810" s="179"/>
      <c r="F810" s="179"/>
      <c r="G810" s="179"/>
      <c r="H810" s="73">
        <v>2202</v>
      </c>
      <c r="I810" s="74"/>
      <c r="J810" s="74"/>
      <c r="K810" s="74"/>
      <c r="L810" s="74"/>
      <c r="M810" s="74"/>
      <c r="N810" s="32"/>
      <c r="O810" s="32"/>
      <c r="P810" s="32"/>
      <c r="AI810" s="3"/>
      <c r="AJ810" s="3"/>
    </row>
    <row r="811" spans="1:36" ht="18" customHeight="1">
      <c r="A811" s="180" t="s">
        <v>9</v>
      </c>
      <c r="B811" s="181" t="s">
        <v>100</v>
      </c>
      <c r="C811" s="182"/>
      <c r="D811" s="182"/>
      <c r="E811" s="182"/>
      <c r="F811" s="182"/>
      <c r="G811" s="182"/>
      <c r="H811" s="183" t="s">
        <v>10</v>
      </c>
      <c r="I811" s="177" t="s">
        <v>2</v>
      </c>
      <c r="J811" s="177" t="s">
        <v>3</v>
      </c>
      <c r="K811" s="184" t="s">
        <v>4</v>
      </c>
      <c r="L811" s="177" t="s">
        <v>5</v>
      </c>
      <c r="M811" s="175" t="s">
        <v>6</v>
      </c>
      <c r="N811" s="175" t="s">
        <v>7</v>
      </c>
      <c r="O811" s="177" t="s">
        <v>8</v>
      </c>
      <c r="P811" s="32"/>
      <c r="AI811" s="3"/>
      <c r="AJ811" s="3"/>
    </row>
    <row r="812" spans="1:36" ht="18" customHeight="1">
      <c r="A812" s="176"/>
      <c r="B812" s="75" t="s">
        <v>101</v>
      </c>
      <c r="C812" s="75" t="s">
        <v>102</v>
      </c>
      <c r="D812" s="75" t="s">
        <v>103</v>
      </c>
      <c r="E812" s="75" t="s">
        <v>104</v>
      </c>
      <c r="F812" s="75" t="s">
        <v>105</v>
      </c>
      <c r="G812" s="75" t="s">
        <v>106</v>
      </c>
      <c r="H812" s="176"/>
      <c r="I812" s="176"/>
      <c r="J812" s="176"/>
      <c r="K812" s="176"/>
      <c r="L812" s="176"/>
      <c r="M812" s="176"/>
      <c r="N812" s="176"/>
      <c r="O812" s="176"/>
      <c r="P812" s="32"/>
      <c r="AI812" s="3"/>
      <c r="AJ812" s="3"/>
    </row>
    <row r="813" spans="1:36" ht="18" customHeight="1">
      <c r="A813" s="75">
        <v>2202</v>
      </c>
      <c r="B813" s="77">
        <v>5012</v>
      </c>
      <c r="C813" s="77"/>
      <c r="D813" s="77"/>
      <c r="E813" s="77"/>
      <c r="F813" s="77"/>
      <c r="G813" s="77"/>
      <c r="H813" s="78"/>
      <c r="I813" s="79"/>
      <c r="J813" s="47"/>
      <c r="K813" s="48"/>
      <c r="L813" s="17"/>
      <c r="M813" s="80">
        <f>B813</f>
        <v>5012</v>
      </c>
      <c r="N813" s="43"/>
      <c r="O813" s="17"/>
      <c r="P813" s="32"/>
      <c r="AI813" s="3"/>
      <c r="AJ813" s="3"/>
    </row>
    <row r="814" spans="1:36" ht="18" customHeight="1">
      <c r="A814" s="75">
        <v>2301</v>
      </c>
      <c r="B814" s="77"/>
      <c r="C814" s="77">
        <v>4411</v>
      </c>
      <c r="D814" s="77"/>
      <c r="E814" s="77"/>
      <c r="F814" s="77"/>
      <c r="G814" s="77"/>
      <c r="H814" s="78"/>
      <c r="I814" s="81"/>
      <c r="J814" s="5"/>
      <c r="K814" s="82"/>
      <c r="L814" s="83">
        <f>IF(C814=0,"",C814/B813)</f>
        <v>0.88008778930566645</v>
      </c>
      <c r="M814" s="84">
        <v>4631</v>
      </c>
      <c r="N814" s="85">
        <f t="shared" ref="N814:N818" si="130">IF(M814=0,"",M814/M813)</f>
        <v>0.92398244213886671</v>
      </c>
      <c r="O814" s="85">
        <f t="shared" ref="O814:O818" si="131">IF(M814=0,"",100%-N814)</f>
        <v>7.6017557861133289E-2</v>
      </c>
      <c r="P814" s="32"/>
      <c r="AI814" s="3"/>
      <c r="AJ814" s="3"/>
    </row>
    <row r="815" spans="1:36" ht="18" customHeight="1">
      <c r="A815" s="75">
        <v>2302</v>
      </c>
      <c r="B815" s="77"/>
      <c r="C815" s="77"/>
      <c r="D815" s="77">
        <v>4090</v>
      </c>
      <c r="E815" s="77"/>
      <c r="F815" s="77"/>
      <c r="G815" s="77"/>
      <c r="H815" s="78"/>
      <c r="I815" s="81"/>
      <c r="J815" s="5"/>
      <c r="K815" s="82"/>
      <c r="L815" s="86">
        <f>IF(D815=0,"",D815/C814)</f>
        <v>0.9272273860802539</v>
      </c>
      <c r="M815" s="84">
        <v>4411</v>
      </c>
      <c r="N815" s="87">
        <f t="shared" si="130"/>
        <v>0.95249406175771967</v>
      </c>
      <c r="O815" s="87">
        <f t="shared" si="131"/>
        <v>4.7505938242280332E-2</v>
      </c>
      <c r="P815" s="11">
        <f>M815/M813</f>
        <v>0.88008778930566645</v>
      </c>
      <c r="AI815" s="3"/>
      <c r="AJ815" s="3"/>
    </row>
    <row r="816" spans="1:36" ht="18" customHeight="1">
      <c r="A816" s="75">
        <v>2401</v>
      </c>
      <c r="B816" s="77"/>
      <c r="C816" s="77"/>
      <c r="D816" s="77"/>
      <c r="E816" s="77">
        <v>3849</v>
      </c>
      <c r="F816" s="77"/>
      <c r="G816" s="77"/>
      <c r="H816" s="78">
        <v>1</v>
      </c>
      <c r="I816" s="81"/>
      <c r="J816" s="5"/>
      <c r="K816" s="82"/>
      <c r="L816" s="86">
        <f>IF(E816=0,"",E816/D815)</f>
        <v>0.94107579462102686</v>
      </c>
      <c r="M816" s="84">
        <v>4235</v>
      </c>
      <c r="N816" s="87">
        <f t="shared" si="130"/>
        <v>0.96009975062344144</v>
      </c>
      <c r="O816" s="87">
        <f t="shared" si="131"/>
        <v>3.9900249376558561E-2</v>
      </c>
      <c r="P816" s="32"/>
      <c r="AI816" s="3"/>
      <c r="AJ816" s="3"/>
    </row>
    <row r="817" spans="1:36" ht="18" customHeight="1">
      <c r="A817" s="75">
        <v>2402</v>
      </c>
      <c r="B817" s="77"/>
      <c r="C817" s="77"/>
      <c r="D817" s="77"/>
      <c r="E817" s="77"/>
      <c r="F817" s="77">
        <v>3565</v>
      </c>
      <c r="G817" s="77"/>
      <c r="H817" s="78">
        <v>37</v>
      </c>
      <c r="I817" s="81"/>
      <c r="J817" s="5"/>
      <c r="K817" s="82"/>
      <c r="L817" s="86">
        <f>IF(F817=0,"",F817/E816)</f>
        <v>0.92621460119511556</v>
      </c>
      <c r="M817" s="84">
        <v>3971</v>
      </c>
      <c r="N817" s="87">
        <f t="shared" si="130"/>
        <v>0.93766233766233764</v>
      </c>
      <c r="O817" s="87">
        <f t="shared" si="131"/>
        <v>6.2337662337662358E-2</v>
      </c>
      <c r="P817" s="32"/>
      <c r="AI817" s="3"/>
      <c r="AJ817" s="3"/>
    </row>
    <row r="818" spans="1:36" ht="18" customHeight="1">
      <c r="A818" s="75">
        <v>2501</v>
      </c>
      <c r="B818" s="77"/>
      <c r="C818" s="77"/>
      <c r="D818" s="77"/>
      <c r="E818" s="77"/>
      <c r="F818" s="77"/>
      <c r="G818" s="77"/>
      <c r="H818" s="78"/>
      <c r="I818" s="81"/>
      <c r="J818" s="5"/>
      <c r="K818" s="82"/>
      <c r="L818" s="86" t="str">
        <f>IF(G818=0,"",G818/F817)</f>
        <v/>
      </c>
      <c r="M818" s="88"/>
      <c r="N818" s="87" t="str">
        <f t="shared" si="130"/>
        <v/>
      </c>
      <c r="O818" s="87" t="str">
        <f t="shared" si="131"/>
        <v/>
      </c>
      <c r="P818" s="32"/>
      <c r="AI818" s="3"/>
      <c r="AJ818" s="3"/>
    </row>
    <row r="819" spans="1:36" ht="18" customHeight="1">
      <c r="A819" s="89" t="s">
        <v>118</v>
      </c>
      <c r="B819" s="77"/>
      <c r="C819" s="77"/>
      <c r="D819" s="77"/>
      <c r="E819" s="77"/>
      <c r="F819" s="77"/>
      <c r="G819" s="77"/>
      <c r="H819" s="78"/>
      <c r="I819" s="81"/>
      <c r="J819" s="5"/>
      <c r="K819" s="32"/>
      <c r="L819" s="90"/>
      <c r="M819" s="88"/>
      <c r="N819" s="91"/>
      <c r="O819" s="92"/>
      <c r="P819" s="32"/>
      <c r="AI819" s="3"/>
      <c r="AJ819" s="3"/>
    </row>
    <row r="820" spans="1:36" ht="18" customHeight="1">
      <c r="A820" s="89"/>
      <c r="B820" s="77"/>
      <c r="C820" s="77"/>
      <c r="D820" s="77"/>
      <c r="E820" s="77"/>
      <c r="F820" s="77"/>
      <c r="G820" s="77"/>
      <c r="H820" s="78"/>
      <c r="I820" s="81"/>
      <c r="J820" s="5"/>
      <c r="K820" s="32"/>
      <c r="L820" s="90"/>
      <c r="M820" s="88"/>
      <c r="N820" s="91"/>
      <c r="O820" s="92"/>
      <c r="P820" s="32"/>
      <c r="AI820" s="3"/>
      <c r="AJ820" s="3"/>
    </row>
    <row r="821" spans="1:36" ht="18" customHeight="1">
      <c r="A821" s="89"/>
      <c r="B821" s="77"/>
      <c r="C821" s="77"/>
      <c r="D821" s="77"/>
      <c r="E821" s="77"/>
      <c r="F821" s="77"/>
      <c r="G821" s="77"/>
      <c r="H821" s="78"/>
      <c r="I821" s="81"/>
      <c r="J821" s="5"/>
      <c r="K821" s="32"/>
      <c r="L821" s="90"/>
      <c r="M821" s="88"/>
      <c r="N821" s="91"/>
      <c r="O821" s="92"/>
      <c r="P821" s="32"/>
      <c r="AI821" s="3"/>
      <c r="AJ821" s="3"/>
    </row>
    <row r="822" spans="1:36" ht="18" customHeight="1">
      <c r="A822" s="89"/>
      <c r="B822" s="77"/>
      <c r="C822" s="77"/>
      <c r="D822" s="77"/>
      <c r="E822" s="77"/>
      <c r="F822" s="77"/>
      <c r="G822" s="77"/>
      <c r="H822" s="78"/>
      <c r="I822" s="93"/>
      <c r="J822" s="70"/>
      <c r="K822" s="69"/>
      <c r="L822" s="94"/>
      <c r="M822" s="88"/>
      <c r="N822" s="95"/>
      <c r="O822" s="96"/>
      <c r="P822" s="32"/>
      <c r="AI822" s="3"/>
      <c r="AJ822" s="3"/>
    </row>
    <row r="823" spans="1:36" ht="18" customHeight="1">
      <c r="A823" s="31"/>
      <c r="B823" s="32"/>
      <c r="C823" s="172" t="s">
        <v>114</v>
      </c>
      <c r="D823" s="173"/>
      <c r="E823" s="173"/>
      <c r="F823" s="173"/>
      <c r="G823" s="174"/>
      <c r="H823" s="97">
        <f>SUM(H813:H822)</f>
        <v>38</v>
      </c>
      <c r="I823" s="98">
        <f>(SUM(H816:H818)/B813)</f>
        <v>7.5818036711891457E-3</v>
      </c>
      <c r="J823" s="98">
        <f>IF(H823=0,"",H823/B813)</f>
        <v>7.5818036711891457E-3</v>
      </c>
      <c r="K823" s="98">
        <f>J823-I823</f>
        <v>0</v>
      </c>
      <c r="L823" s="5"/>
      <c r="M823" s="32"/>
      <c r="N823" s="23"/>
      <c r="O823" s="5"/>
      <c r="P823" s="32"/>
      <c r="AI823" s="3"/>
      <c r="AJ823" s="3"/>
    </row>
    <row r="824" spans="1:36" ht="18" customHeight="1">
      <c r="A824" s="31"/>
      <c r="B824" s="32"/>
      <c r="C824" s="103"/>
      <c r="D824" s="103"/>
      <c r="E824" s="103"/>
      <c r="F824" s="103"/>
      <c r="G824" s="103"/>
      <c r="H824" s="104"/>
      <c r="I824" s="105"/>
      <c r="J824" s="105"/>
      <c r="K824" s="105"/>
      <c r="L824" s="5"/>
      <c r="M824" s="32"/>
      <c r="N824" s="23"/>
      <c r="O824" s="5"/>
      <c r="P824" s="32"/>
      <c r="AI824" s="3"/>
      <c r="AJ824" s="3"/>
    </row>
    <row r="825" spans="1:36" ht="18" customHeight="1">
      <c r="A825" s="31"/>
      <c r="B825" s="32"/>
      <c r="C825" s="103"/>
      <c r="D825" s="103"/>
      <c r="E825" s="103"/>
      <c r="F825" s="103"/>
      <c r="G825" s="103"/>
      <c r="H825" s="104"/>
      <c r="I825" s="105"/>
      <c r="J825" s="105"/>
      <c r="K825" s="105"/>
      <c r="L825" s="5"/>
      <c r="M825" s="32"/>
      <c r="N825" s="23"/>
      <c r="O825" s="5"/>
      <c r="P825" s="32"/>
      <c r="AI825" s="3"/>
      <c r="AJ825" s="3"/>
    </row>
    <row r="826" spans="1:36" ht="18" customHeight="1">
      <c r="A826" s="4"/>
      <c r="B826" s="178" t="s">
        <v>99</v>
      </c>
      <c r="C826" s="179"/>
      <c r="D826" s="179"/>
      <c r="E826" s="179"/>
      <c r="F826" s="179"/>
      <c r="G826" s="179"/>
      <c r="H826" s="73">
        <v>2302</v>
      </c>
      <c r="I826" s="74"/>
      <c r="J826" s="74"/>
      <c r="K826" s="74"/>
      <c r="L826" s="74"/>
      <c r="M826" s="74"/>
      <c r="N826" s="32"/>
      <c r="O826" s="32"/>
      <c r="P826" s="32"/>
      <c r="AI826" s="3"/>
      <c r="AJ826" s="3"/>
    </row>
    <row r="827" spans="1:36" ht="18" customHeight="1">
      <c r="A827" s="180" t="s">
        <v>9</v>
      </c>
      <c r="B827" s="181" t="s">
        <v>100</v>
      </c>
      <c r="C827" s="182"/>
      <c r="D827" s="182"/>
      <c r="E827" s="182"/>
      <c r="F827" s="182"/>
      <c r="G827" s="182"/>
      <c r="H827" s="183" t="s">
        <v>10</v>
      </c>
      <c r="I827" s="177" t="s">
        <v>2</v>
      </c>
      <c r="J827" s="177" t="s">
        <v>3</v>
      </c>
      <c r="K827" s="184" t="s">
        <v>4</v>
      </c>
      <c r="L827" s="177" t="s">
        <v>5</v>
      </c>
      <c r="M827" s="175" t="s">
        <v>6</v>
      </c>
      <c r="N827" s="175" t="s">
        <v>7</v>
      </c>
      <c r="O827" s="177" t="s">
        <v>8</v>
      </c>
      <c r="P827" s="32"/>
      <c r="AI827" s="3"/>
      <c r="AJ827" s="3"/>
    </row>
    <row r="828" spans="1:36" ht="18" customHeight="1">
      <c r="A828" s="176"/>
      <c r="B828" s="75" t="s">
        <v>101</v>
      </c>
      <c r="C828" s="75" t="s">
        <v>102</v>
      </c>
      <c r="D828" s="75" t="s">
        <v>103</v>
      </c>
      <c r="E828" s="75" t="s">
        <v>104</v>
      </c>
      <c r="F828" s="75" t="s">
        <v>105</v>
      </c>
      <c r="G828" s="75" t="s">
        <v>106</v>
      </c>
      <c r="H828" s="176"/>
      <c r="I828" s="176"/>
      <c r="J828" s="176"/>
      <c r="K828" s="176"/>
      <c r="L828" s="176"/>
      <c r="M828" s="176"/>
      <c r="N828" s="176"/>
      <c r="O828" s="176"/>
      <c r="P828" s="32"/>
      <c r="AI828" s="3"/>
      <c r="AJ828" s="3"/>
    </row>
    <row r="829" spans="1:36" ht="18" customHeight="1">
      <c r="A829" s="75">
        <v>2302</v>
      </c>
      <c r="B829" s="77">
        <v>5019</v>
      </c>
      <c r="C829" s="77"/>
      <c r="D829" s="77"/>
      <c r="E829" s="77"/>
      <c r="F829" s="77"/>
      <c r="G829" s="77"/>
      <c r="H829" s="108"/>
      <c r="I829" s="79"/>
      <c r="J829" s="47"/>
      <c r="K829" s="48"/>
      <c r="L829" s="17"/>
      <c r="M829" s="80">
        <f>B829</f>
        <v>5019</v>
      </c>
      <c r="N829" s="43"/>
      <c r="O829" s="17"/>
      <c r="P829" s="32"/>
      <c r="AI829" s="3"/>
      <c r="AJ829" s="3"/>
    </row>
    <row r="830" spans="1:36" ht="18" customHeight="1">
      <c r="A830" s="75">
        <v>2401</v>
      </c>
      <c r="B830" s="77"/>
      <c r="C830" s="77">
        <v>4437</v>
      </c>
      <c r="D830" s="77"/>
      <c r="E830" s="77"/>
      <c r="F830" s="77"/>
      <c r="G830" s="77"/>
      <c r="H830" s="108"/>
      <c r="I830" s="81"/>
      <c r="J830" s="5"/>
      <c r="K830" s="82"/>
      <c r="L830" s="83">
        <f>IF(C830=0,"",C830/B829)</f>
        <v>0.88404064554692174</v>
      </c>
      <c r="M830" s="84">
        <v>4529</v>
      </c>
      <c r="N830" s="85">
        <f t="shared" ref="N830:N834" si="132">IF(M830=0,"",M830/M829)</f>
        <v>0.90237099023709899</v>
      </c>
      <c r="O830" s="85">
        <f t="shared" ref="O830:O834" si="133">IF(M830=0,"",100%-N830)</f>
        <v>9.7629009762901009E-2</v>
      </c>
      <c r="P830" s="32"/>
      <c r="AI830" s="3"/>
      <c r="AJ830" s="3"/>
    </row>
    <row r="831" spans="1:36" ht="18" customHeight="1">
      <c r="A831" s="75">
        <v>2402</v>
      </c>
      <c r="B831" s="77"/>
      <c r="C831" s="77"/>
      <c r="D831" s="77">
        <v>4075</v>
      </c>
      <c r="E831" s="77"/>
      <c r="F831" s="77"/>
      <c r="G831" s="77"/>
      <c r="H831" s="108"/>
      <c r="I831" s="81"/>
      <c r="J831" s="5"/>
      <c r="K831" s="82"/>
      <c r="L831" s="86">
        <f>IF(D831=0,"",D831/C830)</f>
        <v>0.91841334234843364</v>
      </c>
      <c r="M831" s="84">
        <v>4338</v>
      </c>
      <c r="N831" s="87">
        <f t="shared" si="132"/>
        <v>0.95782733495252814</v>
      </c>
      <c r="O831" s="87">
        <f t="shared" si="133"/>
        <v>4.2172665047471858E-2</v>
      </c>
      <c r="P831" s="11">
        <f>M831/M829</f>
        <v>0.86431560071727431</v>
      </c>
      <c r="AI831" s="3"/>
      <c r="AJ831" s="3"/>
    </row>
    <row r="832" spans="1:36" ht="18" customHeight="1">
      <c r="A832" s="75">
        <v>2501</v>
      </c>
      <c r="B832" s="77"/>
      <c r="C832" s="77"/>
      <c r="D832" s="77"/>
      <c r="E832" s="77"/>
      <c r="F832" s="77"/>
      <c r="G832" s="77"/>
      <c r="H832" s="108"/>
      <c r="I832" s="81"/>
      <c r="J832" s="5"/>
      <c r="K832" s="82"/>
      <c r="L832" s="86" t="str">
        <f>IF(E832=0,"",E832/D831)</f>
        <v/>
      </c>
      <c r="M832" s="84"/>
      <c r="N832" s="87" t="str">
        <f t="shared" si="132"/>
        <v/>
      </c>
      <c r="O832" s="87" t="str">
        <f t="shared" si="133"/>
        <v/>
      </c>
      <c r="P832" s="32"/>
      <c r="AI832" s="3"/>
      <c r="AJ832" s="3"/>
    </row>
    <row r="833" spans="1:36" ht="18" customHeight="1">
      <c r="A833" s="75">
        <v>2502</v>
      </c>
      <c r="B833" s="77"/>
      <c r="C833" s="77"/>
      <c r="D833" s="77"/>
      <c r="E833" s="77"/>
      <c r="F833" s="77"/>
      <c r="G833" s="77"/>
      <c r="H833" s="108"/>
      <c r="I833" s="81"/>
      <c r="J833" s="5"/>
      <c r="K833" s="82"/>
      <c r="L833" s="86" t="str">
        <f>IF(F833=0,"",F833/E832)</f>
        <v/>
      </c>
      <c r="M833" s="84"/>
      <c r="N833" s="87" t="str">
        <f t="shared" si="132"/>
        <v/>
      </c>
      <c r="O833" s="87" t="str">
        <f t="shared" si="133"/>
        <v/>
      </c>
      <c r="P833" s="32"/>
      <c r="AI833" s="3"/>
      <c r="AJ833" s="3"/>
    </row>
    <row r="834" spans="1:36" ht="18" customHeight="1">
      <c r="A834" s="75">
        <v>2601</v>
      </c>
      <c r="B834" s="77"/>
      <c r="C834" s="77"/>
      <c r="D834" s="77"/>
      <c r="E834" s="77"/>
      <c r="F834" s="77"/>
      <c r="G834" s="77"/>
      <c r="H834" s="108"/>
      <c r="I834" s="81"/>
      <c r="J834" s="5"/>
      <c r="K834" s="82"/>
      <c r="L834" s="86" t="str">
        <f>IF(G834=0,"",G834/F833)</f>
        <v/>
      </c>
      <c r="M834" s="88"/>
      <c r="N834" s="87" t="str">
        <f t="shared" si="132"/>
        <v/>
      </c>
      <c r="O834" s="87" t="str">
        <f t="shared" si="133"/>
        <v/>
      </c>
      <c r="P834" s="32"/>
      <c r="AI834" s="3"/>
      <c r="AJ834" s="3"/>
    </row>
    <row r="835" spans="1:36" ht="18" customHeight="1">
      <c r="A835" s="89" t="s">
        <v>138</v>
      </c>
      <c r="B835" s="77"/>
      <c r="C835" s="77"/>
      <c r="D835" s="77"/>
      <c r="E835" s="77"/>
      <c r="F835" s="77"/>
      <c r="G835" s="77"/>
      <c r="H835" s="108"/>
      <c r="I835" s="81"/>
      <c r="J835" s="5"/>
      <c r="K835" s="32"/>
      <c r="L835" s="90"/>
      <c r="M835" s="88"/>
      <c r="N835" s="91"/>
      <c r="O835" s="92"/>
      <c r="P835" s="32"/>
      <c r="AI835" s="3"/>
      <c r="AJ835" s="3"/>
    </row>
    <row r="836" spans="1:36" ht="18" customHeight="1">
      <c r="A836" s="89"/>
      <c r="B836" s="77"/>
      <c r="C836" s="77"/>
      <c r="D836" s="77"/>
      <c r="E836" s="77"/>
      <c r="F836" s="77"/>
      <c r="G836" s="77"/>
      <c r="H836" s="108"/>
      <c r="I836" s="81"/>
      <c r="J836" s="5"/>
      <c r="K836" s="32"/>
      <c r="L836" s="90"/>
      <c r="M836" s="88"/>
      <c r="N836" s="91"/>
      <c r="O836" s="92"/>
      <c r="P836" s="32"/>
      <c r="AI836" s="3"/>
      <c r="AJ836" s="3"/>
    </row>
    <row r="837" spans="1:36" ht="18" customHeight="1">
      <c r="A837" s="89"/>
      <c r="B837" s="77"/>
      <c r="C837" s="77"/>
      <c r="D837" s="77"/>
      <c r="E837" s="77"/>
      <c r="F837" s="77"/>
      <c r="G837" s="77"/>
      <c r="H837" s="108"/>
      <c r="I837" s="81"/>
      <c r="J837" s="5"/>
      <c r="K837" s="32"/>
      <c r="L837" s="90"/>
      <c r="M837" s="88"/>
      <c r="N837" s="91"/>
      <c r="O837" s="92"/>
      <c r="P837" s="32"/>
      <c r="AI837" s="3"/>
      <c r="AJ837" s="3"/>
    </row>
    <row r="838" spans="1:36" ht="18" customHeight="1">
      <c r="A838" s="89"/>
      <c r="B838" s="77"/>
      <c r="C838" s="77"/>
      <c r="D838" s="77"/>
      <c r="E838" s="77"/>
      <c r="F838" s="77"/>
      <c r="G838" s="77"/>
      <c r="H838" s="108"/>
      <c r="I838" s="93"/>
      <c r="J838" s="70"/>
      <c r="K838" s="69"/>
      <c r="L838" s="94"/>
      <c r="M838" s="88"/>
      <c r="N838" s="95"/>
      <c r="O838" s="96"/>
      <c r="P838" s="32"/>
      <c r="AI838" s="3"/>
      <c r="AJ838" s="3"/>
    </row>
    <row r="839" spans="1:36" ht="18" customHeight="1">
      <c r="A839" s="31"/>
      <c r="B839" s="32"/>
      <c r="C839" s="172" t="s">
        <v>114</v>
      </c>
      <c r="D839" s="173"/>
      <c r="E839" s="173"/>
      <c r="F839" s="173"/>
      <c r="G839" s="174"/>
      <c r="H839" s="97">
        <f>SUM(H829:H838)</f>
        <v>0</v>
      </c>
      <c r="I839" s="98" t="str">
        <f>IF(H837=0,"",H837/B829)</f>
        <v/>
      </c>
      <c r="J839" s="98" t="str">
        <f>IF(H839=0,"",H839/B829)</f>
        <v/>
      </c>
      <c r="K839" s="98" t="str">
        <f>IF(H837=0,"",J839-I839)</f>
        <v/>
      </c>
      <c r="L839" s="5"/>
      <c r="M839" s="32"/>
      <c r="N839" s="23"/>
      <c r="O839" s="5"/>
      <c r="P839" s="32"/>
      <c r="AI839" s="3"/>
      <c r="AJ839" s="3"/>
    </row>
    <row r="840" spans="1:36" ht="18" customHeight="1">
      <c r="A840" s="31"/>
      <c r="B840" s="32"/>
      <c r="C840" s="103"/>
      <c r="D840" s="103"/>
      <c r="E840" s="103"/>
      <c r="F840" s="103"/>
      <c r="G840" s="103"/>
      <c r="H840" s="104"/>
      <c r="I840" s="105"/>
      <c r="J840" s="105"/>
      <c r="K840" s="105"/>
      <c r="L840" s="5"/>
      <c r="M840" s="32"/>
      <c r="N840" s="23"/>
      <c r="O840" s="5"/>
      <c r="P840" s="32"/>
      <c r="AI840" s="3"/>
      <c r="AJ840" s="3"/>
    </row>
    <row r="841" spans="1:36" ht="18" customHeight="1">
      <c r="A841" s="31"/>
      <c r="B841" s="32"/>
      <c r="C841" s="103"/>
      <c r="D841" s="103"/>
      <c r="E841" s="103"/>
      <c r="F841" s="103"/>
      <c r="G841" s="103"/>
      <c r="H841" s="104"/>
      <c r="I841" s="105"/>
      <c r="J841" s="105"/>
      <c r="K841" s="105"/>
      <c r="L841" s="5"/>
      <c r="M841" s="32"/>
      <c r="N841" s="23"/>
      <c r="O841" s="5"/>
      <c r="P841" s="32"/>
      <c r="AI841" s="3"/>
      <c r="AJ841" s="3"/>
    </row>
    <row r="842" spans="1:36" ht="18" customHeight="1">
      <c r="A842" s="4"/>
      <c r="B842" s="178" t="s">
        <v>99</v>
      </c>
      <c r="C842" s="179"/>
      <c r="D842" s="179"/>
      <c r="E842" s="179"/>
      <c r="F842" s="179"/>
      <c r="G842" s="179"/>
      <c r="H842" s="73">
        <v>2401</v>
      </c>
      <c r="I842" s="74"/>
      <c r="J842" s="74"/>
      <c r="K842" s="74"/>
      <c r="L842" s="74"/>
      <c r="M842" s="74"/>
      <c r="N842" s="32"/>
      <c r="O842" s="32"/>
      <c r="P842" s="32"/>
      <c r="AI842" s="3"/>
      <c r="AJ842" s="3"/>
    </row>
    <row r="843" spans="1:36" ht="18" customHeight="1">
      <c r="A843" s="180" t="s">
        <v>9</v>
      </c>
      <c r="B843" s="181" t="s">
        <v>100</v>
      </c>
      <c r="C843" s="182"/>
      <c r="D843" s="182"/>
      <c r="E843" s="182"/>
      <c r="F843" s="182"/>
      <c r="G843" s="182"/>
      <c r="H843" s="183" t="s">
        <v>10</v>
      </c>
      <c r="I843" s="177" t="s">
        <v>2</v>
      </c>
      <c r="J843" s="177" t="s">
        <v>3</v>
      </c>
      <c r="K843" s="184" t="s">
        <v>4</v>
      </c>
      <c r="L843" s="177" t="s">
        <v>5</v>
      </c>
      <c r="M843" s="175" t="s">
        <v>6</v>
      </c>
      <c r="N843" s="175" t="s">
        <v>7</v>
      </c>
      <c r="O843" s="177" t="s">
        <v>8</v>
      </c>
      <c r="P843" s="32"/>
      <c r="AI843" s="3"/>
      <c r="AJ843" s="3"/>
    </row>
    <row r="844" spans="1:36" ht="18" customHeight="1">
      <c r="A844" s="176"/>
      <c r="B844" s="75" t="s">
        <v>101</v>
      </c>
      <c r="C844" s="75" t="s">
        <v>102</v>
      </c>
      <c r="D844" s="75" t="s">
        <v>103</v>
      </c>
      <c r="E844" s="75" t="s">
        <v>104</v>
      </c>
      <c r="F844" s="75" t="s">
        <v>105</v>
      </c>
      <c r="G844" s="75" t="s">
        <v>106</v>
      </c>
      <c r="H844" s="176"/>
      <c r="I844" s="176"/>
      <c r="J844" s="176"/>
      <c r="K844" s="176"/>
      <c r="L844" s="176"/>
      <c r="M844" s="176"/>
      <c r="N844" s="176"/>
      <c r="O844" s="176"/>
      <c r="P844" s="32"/>
      <c r="AI844" s="3"/>
      <c r="AJ844" s="3"/>
    </row>
    <row r="845" spans="1:36" ht="18" customHeight="1">
      <c r="A845" s="75">
        <v>2401</v>
      </c>
      <c r="B845" s="77">
        <v>235</v>
      </c>
      <c r="C845" s="77"/>
      <c r="D845" s="77"/>
      <c r="E845" s="77"/>
      <c r="F845" s="77"/>
      <c r="G845" s="77"/>
      <c r="H845" s="108"/>
      <c r="I845" s="79"/>
      <c r="J845" s="47"/>
      <c r="K845" s="48"/>
      <c r="L845" s="17"/>
      <c r="M845" s="80">
        <f>B845</f>
        <v>235</v>
      </c>
      <c r="N845" s="43"/>
      <c r="O845" s="17"/>
      <c r="P845" s="32"/>
      <c r="AI845" s="3"/>
      <c r="AJ845" s="3"/>
    </row>
    <row r="846" spans="1:36" ht="18" customHeight="1">
      <c r="A846" s="75">
        <v>2402</v>
      </c>
      <c r="B846" s="77"/>
      <c r="C846" s="77">
        <v>189</v>
      </c>
      <c r="D846" s="77"/>
      <c r="E846" s="77"/>
      <c r="F846" s="77"/>
      <c r="G846" s="77"/>
      <c r="H846" s="108"/>
      <c r="I846" s="81"/>
      <c r="J846" s="5"/>
      <c r="K846" s="82"/>
      <c r="L846" s="83">
        <f>IF(C846=0,"",C846/B845)</f>
        <v>0.80425531914893622</v>
      </c>
      <c r="M846" s="84">
        <v>196</v>
      </c>
      <c r="N846" s="85">
        <f t="shared" ref="N846:N850" si="134">IF(M846=0,"",M846/M845)</f>
        <v>0.83404255319148934</v>
      </c>
      <c r="O846" s="85">
        <f t="shared" ref="O846:O850" si="135">IF(M846=0,"",100%-N846)</f>
        <v>0.16595744680851066</v>
      </c>
      <c r="P846" s="32"/>
      <c r="AI846" s="3"/>
      <c r="AJ846" s="3"/>
    </row>
    <row r="847" spans="1:36" ht="18" customHeight="1">
      <c r="A847" s="75">
        <v>2501</v>
      </c>
      <c r="B847" s="77"/>
      <c r="C847" s="77"/>
      <c r="D847" s="77"/>
      <c r="E847" s="77"/>
      <c r="F847" s="77"/>
      <c r="G847" s="77"/>
      <c r="H847" s="108"/>
      <c r="I847" s="81"/>
      <c r="J847" s="5"/>
      <c r="K847" s="82"/>
      <c r="L847" s="86" t="str">
        <f>IF(D847=0,"",D847/C846)</f>
        <v/>
      </c>
      <c r="M847" s="84"/>
      <c r="N847" s="87" t="str">
        <f t="shared" si="134"/>
        <v/>
      </c>
      <c r="O847" s="87" t="str">
        <f t="shared" si="135"/>
        <v/>
      </c>
      <c r="P847" s="11">
        <f>M847/M845</f>
        <v>0</v>
      </c>
      <c r="AI847" s="3"/>
      <c r="AJ847" s="3"/>
    </row>
    <row r="848" spans="1:36" ht="18" customHeight="1">
      <c r="A848" s="75">
        <v>2502</v>
      </c>
      <c r="B848" s="77"/>
      <c r="C848" s="77"/>
      <c r="D848" s="77"/>
      <c r="E848" s="77"/>
      <c r="F848" s="77"/>
      <c r="G848" s="77"/>
      <c r="H848" s="108"/>
      <c r="I848" s="81"/>
      <c r="J848" s="5"/>
      <c r="K848" s="82"/>
      <c r="L848" s="86" t="str">
        <f>IF(E848=0,"",E848/D847)</f>
        <v/>
      </c>
      <c r="M848" s="84"/>
      <c r="N848" s="87" t="str">
        <f t="shared" si="134"/>
        <v/>
      </c>
      <c r="O848" s="87" t="str">
        <f t="shared" si="135"/>
        <v/>
      </c>
      <c r="P848" s="32"/>
      <c r="AI848" s="3"/>
      <c r="AJ848" s="3"/>
    </row>
    <row r="849" spans="1:36" ht="18" customHeight="1">
      <c r="A849" s="89" t="s">
        <v>143</v>
      </c>
      <c r="B849" s="77"/>
      <c r="C849" s="77"/>
      <c r="D849" s="77"/>
      <c r="E849" s="77"/>
      <c r="F849" s="77"/>
      <c r="G849" s="77"/>
      <c r="H849" s="108"/>
      <c r="I849" s="81"/>
      <c r="J849" s="5"/>
      <c r="K849" s="82"/>
      <c r="L849" s="86" t="str">
        <f>IF(F849=0,"",F849/E848)</f>
        <v/>
      </c>
      <c r="M849" s="84"/>
      <c r="N849" s="87" t="str">
        <f t="shared" si="134"/>
        <v/>
      </c>
      <c r="O849" s="87" t="str">
        <f t="shared" si="135"/>
        <v/>
      </c>
      <c r="P849" s="32"/>
      <c r="AI849" s="3"/>
      <c r="AJ849" s="3"/>
    </row>
    <row r="850" spans="1:36" ht="18" customHeight="1">
      <c r="A850" s="75">
        <v>2602</v>
      </c>
      <c r="B850" s="77"/>
      <c r="C850" s="77"/>
      <c r="D850" s="77"/>
      <c r="E850" s="77"/>
      <c r="F850" s="77"/>
      <c r="G850" s="77"/>
      <c r="H850" s="108"/>
      <c r="I850" s="81"/>
      <c r="J850" s="5"/>
      <c r="K850" s="82"/>
      <c r="L850" s="86" t="str">
        <f>IF(G850=0,"",G850/F849)</f>
        <v/>
      </c>
      <c r="M850" s="88"/>
      <c r="N850" s="87" t="str">
        <f t="shared" si="134"/>
        <v/>
      </c>
      <c r="O850" s="87" t="str">
        <f t="shared" si="135"/>
        <v/>
      </c>
      <c r="P850" s="32"/>
      <c r="AI850" s="3"/>
      <c r="AJ850" s="3"/>
    </row>
    <row r="851" spans="1:36" ht="18" customHeight="1">
      <c r="A851" s="89" t="s">
        <v>140</v>
      </c>
      <c r="B851" s="77"/>
      <c r="C851" s="77"/>
      <c r="D851" s="77"/>
      <c r="E851" s="77"/>
      <c r="F851" s="77"/>
      <c r="G851" s="77"/>
      <c r="H851" s="108"/>
      <c r="I851" s="81"/>
      <c r="J851" s="5"/>
      <c r="K851" s="32"/>
      <c r="L851" s="90"/>
      <c r="M851" s="88"/>
      <c r="N851" s="91"/>
      <c r="O851" s="92"/>
      <c r="P851" s="32"/>
      <c r="AI851" s="3"/>
      <c r="AJ851" s="3"/>
    </row>
    <row r="852" spans="1:36" ht="18" customHeight="1">
      <c r="A852" s="89" t="s">
        <v>141</v>
      </c>
      <c r="B852" s="77"/>
      <c r="C852" s="77"/>
      <c r="D852" s="77"/>
      <c r="E852" s="77"/>
      <c r="F852" s="77"/>
      <c r="G852" s="77"/>
      <c r="H852" s="108"/>
      <c r="I852" s="81"/>
      <c r="J852" s="5"/>
      <c r="K852" s="32"/>
      <c r="L852" s="90"/>
      <c r="M852" s="88"/>
      <c r="N852" s="91"/>
      <c r="O852" s="92"/>
      <c r="P852" s="32"/>
      <c r="AI852" s="3"/>
      <c r="AJ852" s="3"/>
    </row>
    <row r="853" spans="1:36" ht="18" customHeight="1">
      <c r="A853" s="89"/>
      <c r="B853" s="77"/>
      <c r="C853" s="77"/>
      <c r="D853" s="77"/>
      <c r="E853" s="77"/>
      <c r="F853" s="77"/>
      <c r="G853" s="77"/>
      <c r="H853" s="108"/>
      <c r="I853" s="81"/>
      <c r="J853" s="5"/>
      <c r="K853" s="32"/>
      <c r="L853" s="90"/>
      <c r="M853" s="88"/>
      <c r="N853" s="91"/>
      <c r="O853" s="92"/>
      <c r="P853" s="32"/>
      <c r="AI853" s="3"/>
      <c r="AJ853" s="3"/>
    </row>
    <row r="854" spans="1:36" ht="18" customHeight="1">
      <c r="A854" s="89"/>
      <c r="B854" s="77"/>
      <c r="C854" s="77"/>
      <c r="D854" s="77"/>
      <c r="E854" s="77"/>
      <c r="F854" s="77"/>
      <c r="G854" s="77"/>
      <c r="H854" s="108"/>
      <c r="I854" s="93"/>
      <c r="J854" s="70"/>
      <c r="K854" s="69"/>
      <c r="L854" s="94"/>
      <c r="M854" s="88"/>
      <c r="N854" s="95"/>
      <c r="O854" s="96"/>
      <c r="P854" s="32"/>
      <c r="AI854" s="3"/>
      <c r="AJ854" s="3"/>
    </row>
    <row r="855" spans="1:36" ht="18" customHeight="1">
      <c r="A855" s="31"/>
      <c r="B855" s="32"/>
      <c r="C855" s="172" t="s">
        <v>114</v>
      </c>
      <c r="D855" s="173"/>
      <c r="E855" s="173"/>
      <c r="F855" s="173"/>
      <c r="G855" s="174"/>
      <c r="H855" s="97">
        <f>SUM(H845:H854)</f>
        <v>0</v>
      </c>
      <c r="I855" s="98" t="str">
        <f>IF(H853=0,"",H853/B845)</f>
        <v/>
      </c>
      <c r="J855" s="98" t="str">
        <f>IF(H855=0,"",H855/B845)</f>
        <v/>
      </c>
      <c r="K855" s="98" t="str">
        <f>IF(H853=0,"",J855-I855)</f>
        <v/>
      </c>
      <c r="L855" s="5"/>
      <c r="M855" s="32"/>
      <c r="N855" s="23"/>
      <c r="O855" s="5"/>
      <c r="P855" s="32"/>
      <c r="AI855" s="3"/>
      <c r="AJ855" s="3"/>
    </row>
    <row r="856" spans="1:36" ht="18" customHeight="1">
      <c r="A856" s="31"/>
      <c r="B856" s="32"/>
      <c r="C856" s="103"/>
      <c r="D856" s="103"/>
      <c r="E856" s="103"/>
      <c r="F856" s="103"/>
      <c r="G856" s="103"/>
      <c r="H856" s="104"/>
      <c r="I856" s="105"/>
      <c r="J856" s="105"/>
      <c r="K856" s="105"/>
      <c r="L856" s="5"/>
      <c r="M856" s="32"/>
      <c r="N856" s="23"/>
      <c r="O856" s="5"/>
      <c r="P856" s="32"/>
      <c r="AI856" s="3"/>
      <c r="AJ856" s="3"/>
    </row>
    <row r="857" spans="1:36" ht="18" customHeight="1">
      <c r="A857" s="31"/>
      <c r="B857" s="32"/>
      <c r="C857" s="103"/>
      <c r="D857" s="103"/>
      <c r="E857" s="103"/>
      <c r="F857" s="103"/>
      <c r="G857" s="103"/>
      <c r="H857" s="104"/>
      <c r="I857" s="105"/>
      <c r="J857" s="105"/>
      <c r="K857" s="105"/>
      <c r="L857" s="5"/>
      <c r="M857" s="32"/>
      <c r="N857" s="23"/>
      <c r="O857" s="5"/>
      <c r="P857" s="32"/>
      <c r="AI857" s="3"/>
      <c r="AJ857" s="3"/>
    </row>
    <row r="858" spans="1:36" ht="18" customHeight="1">
      <c r="A858" s="4"/>
      <c r="B858" s="178" t="s">
        <v>99</v>
      </c>
      <c r="C858" s="179"/>
      <c r="D858" s="179"/>
      <c r="E858" s="179"/>
      <c r="F858" s="179"/>
      <c r="G858" s="179"/>
      <c r="H858" s="73">
        <v>2402</v>
      </c>
      <c r="I858" s="74"/>
      <c r="J858" s="74"/>
      <c r="K858" s="74"/>
      <c r="L858" s="74"/>
      <c r="M858" s="74"/>
      <c r="N858" s="32"/>
      <c r="O858" s="32"/>
      <c r="P858" s="32"/>
      <c r="AI858" s="3"/>
      <c r="AJ858" s="3"/>
    </row>
    <row r="859" spans="1:36" ht="18" customHeight="1">
      <c r="A859" s="180" t="s">
        <v>9</v>
      </c>
      <c r="B859" s="181" t="s">
        <v>100</v>
      </c>
      <c r="C859" s="182"/>
      <c r="D859" s="182"/>
      <c r="E859" s="182"/>
      <c r="F859" s="182"/>
      <c r="G859" s="182"/>
      <c r="H859" s="183" t="s">
        <v>10</v>
      </c>
      <c r="I859" s="177" t="s">
        <v>2</v>
      </c>
      <c r="J859" s="177" t="s">
        <v>3</v>
      </c>
      <c r="K859" s="184" t="s">
        <v>4</v>
      </c>
      <c r="L859" s="177" t="s">
        <v>5</v>
      </c>
      <c r="M859" s="175" t="s">
        <v>6</v>
      </c>
      <c r="N859" s="175" t="s">
        <v>7</v>
      </c>
      <c r="O859" s="177" t="s">
        <v>8</v>
      </c>
      <c r="P859" s="32"/>
      <c r="AI859" s="3"/>
      <c r="AJ859" s="3"/>
    </row>
    <row r="860" spans="1:36" ht="18" customHeight="1">
      <c r="A860" s="176"/>
      <c r="B860" s="75" t="s">
        <v>101</v>
      </c>
      <c r="C860" s="75" t="s">
        <v>102</v>
      </c>
      <c r="D860" s="75" t="s">
        <v>103</v>
      </c>
      <c r="E860" s="75" t="s">
        <v>104</v>
      </c>
      <c r="F860" s="75" t="s">
        <v>105</v>
      </c>
      <c r="G860" s="75" t="s">
        <v>106</v>
      </c>
      <c r="H860" s="176"/>
      <c r="I860" s="176"/>
      <c r="J860" s="176"/>
      <c r="K860" s="176"/>
      <c r="L860" s="176"/>
      <c r="M860" s="176"/>
      <c r="N860" s="176"/>
      <c r="O860" s="176"/>
      <c r="P860" s="32"/>
      <c r="AI860" s="3"/>
      <c r="AJ860" s="3"/>
    </row>
    <row r="861" spans="1:36" ht="18" customHeight="1">
      <c r="A861" s="75">
        <v>2402</v>
      </c>
      <c r="B861" s="77">
        <v>6318</v>
      </c>
      <c r="C861" s="77"/>
      <c r="D861" s="77"/>
      <c r="E861" s="77"/>
      <c r="F861" s="77"/>
      <c r="G861" s="77"/>
      <c r="H861" s="108"/>
      <c r="I861" s="79"/>
      <c r="J861" s="47"/>
      <c r="K861" s="48"/>
      <c r="L861" s="17"/>
      <c r="M861" s="80">
        <f>B861</f>
        <v>6318</v>
      </c>
      <c r="N861" s="43"/>
      <c r="O861" s="17"/>
      <c r="P861" s="32"/>
      <c r="AI861" s="3"/>
      <c r="AJ861" s="3"/>
    </row>
    <row r="862" spans="1:36" ht="18" customHeight="1">
      <c r="A862" s="75">
        <v>2501</v>
      </c>
      <c r="B862" s="77"/>
      <c r="C862" s="77"/>
      <c r="D862" s="77"/>
      <c r="E862" s="77"/>
      <c r="F862" s="77"/>
      <c r="G862" s="77"/>
      <c r="H862" s="108"/>
      <c r="I862" s="81"/>
      <c r="J862" s="5"/>
      <c r="K862" s="82"/>
      <c r="L862" s="83" t="str">
        <f>IF(C862=0,"",C862/B861)</f>
        <v/>
      </c>
      <c r="M862" s="84"/>
      <c r="N862" s="85" t="str">
        <f t="shared" ref="N862:N866" si="136">IF(M862=0,"",M862/M861)</f>
        <v/>
      </c>
      <c r="O862" s="85" t="str">
        <f t="shared" ref="O862:O866" si="137">IF(M862=0,"",100%-N862)</f>
        <v/>
      </c>
      <c r="P862" s="32"/>
      <c r="AI862" s="3"/>
      <c r="AJ862" s="3"/>
    </row>
    <row r="863" spans="1:36" ht="18" customHeight="1">
      <c r="A863" s="75">
        <v>2502</v>
      </c>
      <c r="B863" s="77"/>
      <c r="C863" s="77"/>
      <c r="D863" s="77"/>
      <c r="E863" s="77"/>
      <c r="F863" s="77"/>
      <c r="G863" s="77"/>
      <c r="H863" s="108"/>
      <c r="I863" s="81"/>
      <c r="J863" s="5"/>
      <c r="K863" s="82"/>
      <c r="L863" s="86" t="str">
        <f>IF(D863=0,"",D863/C862)</f>
        <v/>
      </c>
      <c r="M863" s="84"/>
      <c r="N863" s="87" t="str">
        <f t="shared" si="136"/>
        <v/>
      </c>
      <c r="O863" s="87" t="str">
        <f t="shared" si="137"/>
        <v/>
      </c>
      <c r="P863" s="11">
        <f>M863/M861</f>
        <v>0</v>
      </c>
      <c r="AI863" s="3"/>
      <c r="AJ863" s="3"/>
    </row>
    <row r="864" spans="1:36" ht="18" customHeight="1">
      <c r="A864" s="75">
        <v>2601</v>
      </c>
      <c r="B864" s="77"/>
      <c r="C864" s="77"/>
      <c r="D864" s="77"/>
      <c r="E864" s="77"/>
      <c r="F864" s="77"/>
      <c r="G864" s="77"/>
      <c r="H864" s="108"/>
      <c r="I864" s="81"/>
      <c r="J864" s="5"/>
      <c r="K864" s="82"/>
      <c r="L864" s="86" t="str">
        <f>IF(E864=0,"",E864/D863)</f>
        <v/>
      </c>
      <c r="M864" s="84"/>
      <c r="N864" s="87" t="str">
        <f t="shared" si="136"/>
        <v/>
      </c>
      <c r="O864" s="87" t="str">
        <f t="shared" si="137"/>
        <v/>
      </c>
      <c r="P864" s="32"/>
      <c r="AI864" s="3"/>
      <c r="AJ864" s="3"/>
    </row>
    <row r="865" spans="1:36" ht="18" customHeight="1">
      <c r="A865" s="89" t="s">
        <v>138</v>
      </c>
      <c r="B865" s="77"/>
      <c r="C865" s="77"/>
      <c r="D865" s="77"/>
      <c r="E865" s="77"/>
      <c r="F865" s="77"/>
      <c r="G865" s="77"/>
      <c r="H865" s="108"/>
      <c r="I865" s="81"/>
      <c r="J865" s="5"/>
      <c r="K865" s="82"/>
      <c r="L865" s="86" t="str">
        <f>IF(F865=0,"",F865/E864)</f>
        <v/>
      </c>
      <c r="M865" s="84"/>
      <c r="N865" s="87" t="str">
        <f t="shared" si="136"/>
        <v/>
      </c>
      <c r="O865" s="87" t="str">
        <f t="shared" si="137"/>
        <v/>
      </c>
      <c r="P865" s="32"/>
      <c r="AI865" s="3"/>
      <c r="AJ865" s="3"/>
    </row>
    <row r="866" spans="1:36" ht="18" customHeight="1">
      <c r="A866" s="75">
        <v>2701</v>
      </c>
      <c r="B866" s="77"/>
      <c r="C866" s="77"/>
      <c r="D866" s="77"/>
      <c r="E866" s="77"/>
      <c r="F866" s="77"/>
      <c r="G866" s="77"/>
      <c r="H866" s="108"/>
      <c r="I866" s="81"/>
      <c r="J866" s="5"/>
      <c r="K866" s="82"/>
      <c r="L866" s="86" t="str">
        <f>IF(G866=0,"",G866/F865)</f>
        <v/>
      </c>
      <c r="M866" s="88"/>
      <c r="N866" s="87" t="str">
        <f t="shared" si="136"/>
        <v/>
      </c>
      <c r="O866" s="87" t="str">
        <f t="shared" si="137"/>
        <v/>
      </c>
      <c r="P866" s="32"/>
      <c r="AI866" s="3"/>
      <c r="AJ866" s="3"/>
    </row>
    <row r="867" spans="1:36" ht="18" customHeight="1">
      <c r="A867" s="89" t="s">
        <v>141</v>
      </c>
      <c r="B867" s="77"/>
      <c r="C867" s="77"/>
      <c r="D867" s="77"/>
      <c r="E867" s="77"/>
      <c r="F867" s="77"/>
      <c r="G867" s="77"/>
      <c r="H867" s="108"/>
      <c r="I867" s="81"/>
      <c r="J867" s="5"/>
      <c r="K867" s="32"/>
      <c r="L867" s="90"/>
      <c r="M867" s="88"/>
      <c r="N867" s="91"/>
      <c r="O867" s="92"/>
      <c r="P867" s="32"/>
      <c r="AI867" s="3"/>
      <c r="AJ867" s="3"/>
    </row>
    <row r="868" spans="1:36" ht="18" customHeight="1">
      <c r="A868" s="89"/>
      <c r="B868" s="77"/>
      <c r="C868" s="77"/>
      <c r="D868" s="77"/>
      <c r="E868" s="77"/>
      <c r="F868" s="77"/>
      <c r="G868" s="77"/>
      <c r="H868" s="108"/>
      <c r="I868" s="81"/>
      <c r="J868" s="5"/>
      <c r="K868" s="32"/>
      <c r="L868" s="90"/>
      <c r="M868" s="88"/>
      <c r="N868" s="91"/>
      <c r="O868" s="92"/>
      <c r="P868" s="32"/>
      <c r="AI868" s="3"/>
      <c r="AJ868" s="3"/>
    </row>
    <row r="869" spans="1:36" ht="18" customHeight="1">
      <c r="A869" s="89"/>
      <c r="B869" s="77"/>
      <c r="C869" s="77"/>
      <c r="D869" s="77"/>
      <c r="E869" s="77"/>
      <c r="F869" s="77"/>
      <c r="G869" s="77"/>
      <c r="H869" s="108"/>
      <c r="I869" s="81"/>
      <c r="J869" s="5"/>
      <c r="K869" s="32"/>
      <c r="L869" s="90"/>
      <c r="M869" s="88"/>
      <c r="N869" s="91"/>
      <c r="O869" s="92"/>
      <c r="P869" s="32"/>
      <c r="AI869" s="3"/>
      <c r="AJ869" s="3"/>
    </row>
    <row r="870" spans="1:36" ht="18" customHeight="1">
      <c r="A870" s="89"/>
      <c r="B870" s="77"/>
      <c r="C870" s="77"/>
      <c r="D870" s="77"/>
      <c r="E870" s="77"/>
      <c r="F870" s="77"/>
      <c r="G870" s="77"/>
      <c r="H870" s="108"/>
      <c r="I870" s="93"/>
      <c r="J870" s="70"/>
      <c r="K870" s="69"/>
      <c r="L870" s="94"/>
      <c r="M870" s="88"/>
      <c r="N870" s="95"/>
      <c r="O870" s="96"/>
      <c r="P870" s="32"/>
      <c r="AI870" s="3"/>
      <c r="AJ870" s="3"/>
    </row>
    <row r="871" spans="1:36" ht="18" customHeight="1">
      <c r="A871" s="31"/>
      <c r="B871" s="32"/>
      <c r="C871" s="172" t="s">
        <v>114</v>
      </c>
      <c r="D871" s="173"/>
      <c r="E871" s="173"/>
      <c r="F871" s="173"/>
      <c r="G871" s="174"/>
      <c r="H871" s="97">
        <f>SUM(H861:H870)</f>
        <v>0</v>
      </c>
      <c r="I871" s="98" t="str">
        <f>IF(H869=0,"",H869/B861)</f>
        <v/>
      </c>
      <c r="J871" s="98" t="str">
        <f>IF(H871=0,"",H871/B861)</f>
        <v/>
      </c>
      <c r="K871" s="98" t="str">
        <f>IF(H869=0,"",J871-I871)</f>
        <v/>
      </c>
      <c r="L871" s="5"/>
      <c r="M871" s="32"/>
      <c r="N871" s="23"/>
      <c r="O871" s="5"/>
      <c r="P871" s="32"/>
      <c r="AI871" s="3"/>
      <c r="AJ871" s="3"/>
    </row>
    <row r="872" spans="1:36" ht="18" customHeight="1">
      <c r="A872" s="31"/>
      <c r="B872" s="32"/>
      <c r="C872" s="103"/>
      <c r="D872" s="103"/>
      <c r="E872" s="103"/>
      <c r="F872" s="103"/>
      <c r="G872" s="103"/>
      <c r="H872" s="104"/>
      <c r="I872" s="105"/>
      <c r="J872" s="105"/>
      <c r="K872" s="105"/>
      <c r="L872" s="5"/>
      <c r="M872" s="32"/>
      <c r="N872" s="23"/>
      <c r="O872" s="5"/>
      <c r="P872" s="32"/>
      <c r="AI872" s="3"/>
      <c r="AJ872" s="3"/>
    </row>
    <row r="873" spans="1:36" ht="18" customHeight="1">
      <c r="A873" s="31"/>
      <c r="B873" s="32"/>
      <c r="C873" s="103"/>
      <c r="D873" s="103"/>
      <c r="E873" s="103"/>
      <c r="F873" s="103"/>
      <c r="G873" s="103"/>
      <c r="H873" s="104"/>
      <c r="I873" s="105"/>
      <c r="J873" s="105"/>
      <c r="K873" s="105"/>
      <c r="L873" s="5"/>
      <c r="M873" s="32"/>
      <c r="N873" s="23"/>
      <c r="O873" s="5"/>
      <c r="P873" s="32"/>
      <c r="AI873" s="3"/>
      <c r="AJ873" s="3"/>
    </row>
    <row r="874" spans="1:36" ht="18" customHeight="1">
      <c r="A874" s="31"/>
      <c r="B874" s="32"/>
      <c r="C874" s="103"/>
      <c r="D874" s="103"/>
      <c r="E874" s="103"/>
      <c r="F874" s="103"/>
      <c r="G874" s="103"/>
      <c r="H874" s="104"/>
      <c r="I874" s="105"/>
      <c r="J874" s="105"/>
      <c r="K874" s="105"/>
      <c r="L874" s="5"/>
      <c r="M874" s="32"/>
      <c r="N874" s="23"/>
      <c r="O874" s="5"/>
      <c r="P874" s="32"/>
      <c r="AI874" s="3"/>
      <c r="AJ874" s="3"/>
    </row>
    <row r="875" spans="1:36" ht="18" customHeight="1">
      <c r="A875" s="31"/>
      <c r="B875" s="32"/>
      <c r="C875" s="103"/>
      <c r="D875" s="103"/>
      <c r="E875" s="103"/>
      <c r="F875" s="103"/>
      <c r="G875" s="103"/>
      <c r="H875" s="104"/>
      <c r="I875" s="105"/>
      <c r="J875" s="105"/>
      <c r="K875" s="105"/>
      <c r="L875" s="5"/>
      <c r="M875" s="32"/>
      <c r="N875" s="23"/>
      <c r="O875" s="5"/>
      <c r="P875" s="32"/>
      <c r="AI875" s="3"/>
      <c r="AJ875" s="3"/>
    </row>
    <row r="876" spans="1:36" ht="18" customHeight="1">
      <c r="A876" s="31"/>
      <c r="B876" s="32"/>
      <c r="C876" s="103"/>
      <c r="D876" s="103"/>
      <c r="E876" s="103"/>
      <c r="F876" s="103"/>
      <c r="G876" s="103"/>
      <c r="H876" s="104"/>
      <c r="I876" s="105"/>
      <c r="J876" s="105"/>
      <c r="K876" s="105"/>
      <c r="L876" s="5"/>
      <c r="M876" s="32"/>
      <c r="N876" s="23"/>
      <c r="O876" s="5"/>
      <c r="P876" s="32"/>
      <c r="AI876" s="3"/>
      <c r="AJ876" s="3"/>
    </row>
    <row r="877" spans="1:36" ht="18" customHeight="1">
      <c r="A877" s="31"/>
      <c r="B877" s="32"/>
      <c r="C877" s="103"/>
      <c r="D877" s="103"/>
      <c r="E877" s="103"/>
      <c r="F877" s="103"/>
      <c r="G877" s="103"/>
      <c r="H877" s="104"/>
      <c r="I877" s="105"/>
      <c r="J877" s="105"/>
      <c r="K877" s="105"/>
      <c r="L877" s="5"/>
      <c r="M877" s="32"/>
      <c r="N877" s="23"/>
      <c r="O877" s="5"/>
      <c r="P877" s="32"/>
      <c r="AI877" s="3"/>
      <c r="AJ877" s="3"/>
    </row>
    <row r="878" spans="1:36" ht="18" customHeight="1">
      <c r="A878" s="31"/>
      <c r="B878" s="32"/>
      <c r="C878" s="103"/>
      <c r="D878" s="103"/>
      <c r="E878" s="103"/>
      <c r="F878" s="103"/>
      <c r="G878" s="103"/>
      <c r="H878" s="104"/>
      <c r="I878" s="105"/>
      <c r="J878" s="105"/>
      <c r="K878" s="105"/>
      <c r="L878" s="5"/>
      <c r="M878" s="32"/>
      <c r="N878" s="23"/>
      <c r="O878" s="5"/>
      <c r="P878" s="32"/>
      <c r="AI878" s="3"/>
      <c r="AJ878" s="3"/>
    </row>
    <row r="879" spans="1:36" ht="18" customHeight="1">
      <c r="A879" s="31"/>
      <c r="B879" s="32"/>
      <c r="C879" s="103"/>
      <c r="D879" s="103"/>
      <c r="E879" s="103"/>
      <c r="F879" s="103"/>
      <c r="G879" s="103"/>
      <c r="H879" s="104"/>
      <c r="I879" s="105"/>
      <c r="J879" s="105"/>
      <c r="K879" s="105"/>
      <c r="L879" s="5"/>
      <c r="M879" s="32"/>
      <c r="N879" s="23"/>
      <c r="O879" s="5"/>
      <c r="P879" s="32"/>
      <c r="AI879" s="3"/>
      <c r="AJ879" s="3"/>
    </row>
    <row r="880" spans="1:36" ht="18" customHeight="1">
      <c r="A880" s="31"/>
      <c r="B880" s="32"/>
      <c r="C880" s="103"/>
      <c r="D880" s="103"/>
      <c r="E880" s="103"/>
      <c r="F880" s="103"/>
      <c r="G880" s="103"/>
      <c r="H880" s="104"/>
      <c r="I880" s="105"/>
      <c r="J880" s="105"/>
      <c r="K880" s="105"/>
      <c r="L880" s="5"/>
      <c r="M880" s="32"/>
      <c r="N880" s="23"/>
      <c r="O880" s="5"/>
      <c r="P880" s="32"/>
      <c r="AI880" s="3"/>
      <c r="AJ880" s="3"/>
    </row>
    <row r="881" spans="1:36" ht="18" customHeight="1">
      <c r="A881" s="31"/>
      <c r="B881" s="32"/>
      <c r="C881" s="103"/>
      <c r="D881" s="103"/>
      <c r="E881" s="103"/>
      <c r="F881" s="103"/>
      <c r="G881" s="103"/>
      <c r="H881" s="104"/>
      <c r="I881" s="105"/>
      <c r="J881" s="105"/>
      <c r="K881" s="105"/>
      <c r="L881" s="5"/>
      <c r="M881" s="32"/>
      <c r="N881" s="23"/>
      <c r="O881" s="5"/>
      <c r="P881" s="32"/>
      <c r="AI881" s="3"/>
      <c r="AJ881" s="3"/>
    </row>
    <row r="882" spans="1:36" ht="18" customHeight="1">
      <c r="A882" s="31"/>
      <c r="B882" s="32"/>
      <c r="C882" s="103"/>
      <c r="D882" s="103"/>
      <c r="E882" s="103"/>
      <c r="F882" s="103"/>
      <c r="G882" s="103"/>
      <c r="H882" s="104"/>
      <c r="I882" s="105"/>
      <c r="J882" s="105"/>
      <c r="K882" s="105"/>
      <c r="L882" s="5"/>
      <c r="M882" s="32"/>
      <c r="N882" s="23"/>
      <c r="O882" s="5"/>
      <c r="P882" s="32"/>
      <c r="AI882" s="3"/>
      <c r="AJ882" s="3"/>
    </row>
    <row r="883" spans="1:36" ht="18" customHeight="1">
      <c r="A883" s="31"/>
      <c r="B883" s="32"/>
      <c r="C883" s="103"/>
      <c r="D883" s="103"/>
      <c r="E883" s="103"/>
      <c r="F883" s="103"/>
      <c r="G883" s="103"/>
      <c r="H883" s="104"/>
      <c r="I883" s="105"/>
      <c r="J883" s="105"/>
      <c r="K883" s="105"/>
      <c r="L883" s="5"/>
      <c r="M883" s="32"/>
      <c r="N883" s="23"/>
      <c r="O883" s="5"/>
      <c r="P883" s="32"/>
      <c r="AI883" s="3"/>
      <c r="AJ883" s="3"/>
    </row>
    <row r="884" spans="1:36" ht="18" customHeight="1">
      <c r="A884" s="31"/>
      <c r="B884" s="32"/>
      <c r="C884" s="103"/>
      <c r="D884" s="103"/>
      <c r="E884" s="103"/>
      <c r="F884" s="103"/>
      <c r="G884" s="103"/>
      <c r="H884" s="104"/>
      <c r="I884" s="105"/>
      <c r="J884" s="105"/>
      <c r="K884" s="105"/>
      <c r="L884" s="5"/>
      <c r="M884" s="32"/>
      <c r="N884" s="23"/>
      <c r="O884" s="5"/>
      <c r="P884" s="32"/>
      <c r="AI884" s="3"/>
      <c r="AJ884" s="3"/>
    </row>
    <row r="885" spans="1:36" ht="18" customHeight="1">
      <c r="A885" s="31"/>
      <c r="B885" s="32"/>
      <c r="C885" s="103"/>
      <c r="D885" s="103"/>
      <c r="E885" s="103"/>
      <c r="F885" s="103"/>
      <c r="G885" s="103"/>
      <c r="H885" s="104"/>
      <c r="I885" s="105"/>
      <c r="J885" s="105"/>
      <c r="K885" s="105"/>
      <c r="L885" s="5"/>
      <c r="M885" s="32"/>
      <c r="N885" s="23"/>
      <c r="O885" s="5"/>
      <c r="P885" s="32"/>
      <c r="AI885" s="3"/>
      <c r="AJ885" s="3"/>
    </row>
    <row r="886" spans="1:36" ht="18" customHeight="1">
      <c r="A886" s="31"/>
      <c r="B886" s="32"/>
      <c r="C886" s="103"/>
      <c r="D886" s="103"/>
      <c r="E886" s="103"/>
      <c r="F886" s="103"/>
      <c r="G886" s="103"/>
      <c r="H886" s="104"/>
      <c r="I886" s="105"/>
      <c r="J886" s="105"/>
      <c r="K886" s="105"/>
      <c r="L886" s="5"/>
      <c r="M886" s="32"/>
      <c r="N886" s="23"/>
      <c r="O886" s="5"/>
      <c r="P886" s="32"/>
      <c r="AI886" s="3"/>
      <c r="AJ886" s="3"/>
    </row>
    <row r="887" spans="1:36" ht="18" customHeight="1">
      <c r="A887" s="31"/>
      <c r="B887" s="32"/>
      <c r="C887" s="103"/>
      <c r="D887" s="103"/>
      <c r="E887" s="103"/>
      <c r="F887" s="103"/>
      <c r="G887" s="103"/>
      <c r="H887" s="104"/>
      <c r="I887" s="105"/>
      <c r="J887" s="105"/>
      <c r="K887" s="105"/>
      <c r="L887" s="5"/>
      <c r="M887" s="32"/>
      <c r="N887" s="23"/>
      <c r="O887" s="5"/>
      <c r="P887" s="32"/>
      <c r="AI887" s="3"/>
      <c r="AJ887" s="3"/>
    </row>
    <row r="888" spans="1:36" ht="18" customHeight="1">
      <c r="A888" s="31"/>
      <c r="B888" s="32"/>
      <c r="C888" s="103"/>
      <c r="D888" s="103"/>
      <c r="E888" s="103"/>
      <c r="F888" s="103"/>
      <c r="G888" s="103"/>
      <c r="H888" s="104"/>
      <c r="I888" s="105"/>
      <c r="J888" s="105"/>
      <c r="K888" s="105"/>
      <c r="L888" s="5"/>
      <c r="M888" s="32"/>
      <c r="N888" s="23"/>
      <c r="O888" s="5"/>
      <c r="P888" s="32"/>
      <c r="AI888" s="3"/>
      <c r="AJ888" s="3"/>
    </row>
    <row r="889" spans="1:36" ht="18" customHeight="1">
      <c r="A889" s="31"/>
      <c r="B889" s="32"/>
      <c r="C889" s="103"/>
      <c r="D889" s="103"/>
      <c r="E889" s="103"/>
      <c r="F889" s="103"/>
      <c r="G889" s="103"/>
      <c r="H889" s="104"/>
      <c r="I889" s="105"/>
      <c r="J889" s="105"/>
      <c r="K889" s="105"/>
      <c r="L889" s="5"/>
      <c r="M889" s="32"/>
      <c r="N889" s="23"/>
      <c r="O889" s="5"/>
      <c r="P889" s="32"/>
      <c r="AI889" s="3"/>
      <c r="AJ889" s="3"/>
    </row>
    <row r="890" spans="1:36" ht="18" customHeight="1">
      <c r="A890" s="31"/>
      <c r="B890" s="32"/>
      <c r="C890" s="103"/>
      <c r="D890" s="103"/>
      <c r="E890" s="103"/>
      <c r="F890" s="103"/>
      <c r="G890" s="103"/>
      <c r="H890" s="104"/>
      <c r="I890" s="105"/>
      <c r="J890" s="105"/>
      <c r="K890" s="105"/>
      <c r="L890" s="5"/>
      <c r="M890" s="32"/>
      <c r="N890" s="23"/>
      <c r="O890" s="5"/>
      <c r="P890" s="32"/>
      <c r="AI890" s="3"/>
      <c r="AJ890" s="3"/>
    </row>
    <row r="891" spans="1:36" ht="18" customHeight="1">
      <c r="A891" s="31"/>
      <c r="B891" s="32"/>
      <c r="C891" s="103"/>
      <c r="D891" s="103"/>
      <c r="E891" s="103"/>
      <c r="F891" s="103"/>
      <c r="G891" s="103"/>
      <c r="H891" s="104"/>
      <c r="I891" s="105"/>
      <c r="J891" s="105"/>
      <c r="K891" s="105"/>
      <c r="L891" s="5"/>
      <c r="M891" s="32"/>
      <c r="N891" s="23"/>
      <c r="O891" s="5"/>
      <c r="P891" s="32"/>
      <c r="AI891" s="3"/>
      <c r="AJ891" s="3"/>
    </row>
    <row r="892" spans="1:36" ht="18" customHeight="1">
      <c r="A892" s="31"/>
      <c r="B892" s="32"/>
      <c r="C892" s="103"/>
      <c r="D892" s="103"/>
      <c r="E892" s="103"/>
      <c r="F892" s="103"/>
      <c r="G892" s="103"/>
      <c r="H892" s="104"/>
      <c r="I892" s="105"/>
      <c r="J892" s="105"/>
      <c r="K892" s="105"/>
      <c r="L892" s="5"/>
      <c r="M892" s="32"/>
      <c r="N892" s="23"/>
      <c r="O892" s="5"/>
      <c r="P892" s="32"/>
      <c r="AI892" s="3"/>
      <c r="AJ892" s="3"/>
    </row>
    <row r="893" spans="1:36" ht="18" customHeight="1">
      <c r="A893" s="31"/>
      <c r="B893" s="32"/>
      <c r="C893" s="103"/>
      <c r="D893" s="103"/>
      <c r="E893" s="103"/>
      <c r="F893" s="103"/>
      <c r="G893" s="103"/>
      <c r="H893" s="104"/>
      <c r="I893" s="105"/>
      <c r="J893" s="105"/>
      <c r="K893" s="105"/>
      <c r="L893" s="5"/>
      <c r="M893" s="32"/>
      <c r="N893" s="23"/>
      <c r="O893" s="5"/>
      <c r="P893" s="32"/>
      <c r="AI893" s="3"/>
      <c r="AJ893" s="3"/>
    </row>
    <row r="894" spans="1:36" ht="18" customHeight="1">
      <c r="A894" s="31"/>
      <c r="B894" s="32"/>
      <c r="C894" s="103"/>
      <c r="D894" s="103"/>
      <c r="E894" s="103"/>
      <c r="F894" s="103"/>
      <c r="G894" s="103"/>
      <c r="H894" s="104"/>
      <c r="I894" s="105"/>
      <c r="J894" s="105"/>
      <c r="K894" s="105"/>
      <c r="L894" s="5"/>
      <c r="M894" s="32"/>
      <c r="N894" s="23"/>
      <c r="O894" s="5"/>
      <c r="P894" s="32"/>
      <c r="AI894" s="3"/>
      <c r="AJ894" s="3"/>
    </row>
    <row r="895" spans="1:36" ht="18" customHeight="1">
      <c r="A895" s="31"/>
      <c r="B895" s="32"/>
      <c r="C895" s="103"/>
      <c r="D895" s="103"/>
      <c r="E895" s="103"/>
      <c r="F895" s="103"/>
      <c r="G895" s="103"/>
      <c r="H895" s="104"/>
      <c r="I895" s="105"/>
      <c r="J895" s="105"/>
      <c r="K895" s="105"/>
      <c r="L895" s="5"/>
      <c r="M895" s="32"/>
      <c r="N895" s="23"/>
      <c r="O895" s="5"/>
      <c r="P895" s="32"/>
      <c r="AI895" s="3"/>
      <c r="AJ895" s="3"/>
    </row>
    <row r="896" spans="1:36" ht="18" customHeight="1">
      <c r="A896" s="31"/>
      <c r="B896" s="32"/>
      <c r="C896" s="103"/>
      <c r="D896" s="103"/>
      <c r="E896" s="103"/>
      <c r="F896" s="103"/>
      <c r="G896" s="103"/>
      <c r="H896" s="104"/>
      <c r="I896" s="105"/>
      <c r="J896" s="105"/>
      <c r="K896" s="105"/>
      <c r="L896" s="5"/>
      <c r="M896" s="32"/>
      <c r="N896" s="23"/>
      <c r="O896" s="5"/>
      <c r="P896" s="32"/>
      <c r="AI896" s="3"/>
      <c r="AJ896" s="3"/>
    </row>
    <row r="897" spans="1:36" ht="18" customHeight="1">
      <c r="A897" s="31"/>
      <c r="B897" s="32"/>
      <c r="C897" s="103"/>
      <c r="D897" s="103"/>
      <c r="E897" s="103"/>
      <c r="F897" s="103"/>
      <c r="G897" s="103"/>
      <c r="H897" s="104"/>
      <c r="I897" s="105"/>
      <c r="J897" s="105"/>
      <c r="K897" s="105"/>
      <c r="L897" s="5"/>
      <c r="M897" s="32"/>
      <c r="N897" s="23"/>
      <c r="O897" s="5"/>
      <c r="P897" s="32"/>
      <c r="AI897" s="3"/>
      <c r="AJ897" s="3"/>
    </row>
    <row r="898" spans="1:36" ht="18" customHeight="1">
      <c r="A898" s="31"/>
      <c r="B898" s="32"/>
      <c r="C898" s="103"/>
      <c r="D898" s="103"/>
      <c r="E898" s="103"/>
      <c r="F898" s="103"/>
      <c r="G898" s="103"/>
      <c r="H898" s="104"/>
      <c r="I898" s="105"/>
      <c r="J898" s="105"/>
      <c r="K898" s="105"/>
      <c r="L898" s="5"/>
      <c r="M898" s="32"/>
      <c r="N898" s="23"/>
      <c r="O898" s="5"/>
      <c r="P898" s="32"/>
      <c r="AI898" s="3"/>
      <c r="AJ898" s="3"/>
    </row>
    <row r="899" spans="1:36" ht="18" customHeight="1">
      <c r="A899" s="31"/>
      <c r="B899" s="32"/>
      <c r="C899" s="103"/>
      <c r="D899" s="103"/>
      <c r="E899" s="103"/>
      <c r="F899" s="103"/>
      <c r="G899" s="103"/>
      <c r="H899" s="104"/>
      <c r="I899" s="105"/>
      <c r="J899" s="105"/>
      <c r="K899" s="105"/>
      <c r="L899" s="5"/>
      <c r="M899" s="32"/>
      <c r="N899" s="23"/>
      <c r="O899" s="5"/>
      <c r="P899" s="32"/>
      <c r="AI899" s="3"/>
      <c r="AJ899" s="3"/>
    </row>
    <row r="900" spans="1:36" ht="18" customHeight="1">
      <c r="A900" s="31"/>
      <c r="B900" s="32"/>
      <c r="C900" s="103"/>
      <c r="D900" s="103"/>
      <c r="E900" s="103"/>
      <c r="F900" s="103"/>
      <c r="G900" s="103"/>
      <c r="H900" s="104"/>
      <c r="I900" s="105"/>
      <c r="J900" s="105"/>
      <c r="K900" s="105"/>
      <c r="L900" s="5"/>
      <c r="M900" s="32"/>
      <c r="N900" s="23"/>
      <c r="O900" s="5"/>
      <c r="P900" s="32"/>
      <c r="AI900" s="3"/>
      <c r="AJ900" s="3"/>
    </row>
    <row r="901" spans="1:36" ht="18" customHeight="1">
      <c r="A901" s="31"/>
      <c r="B901" s="32"/>
      <c r="C901" s="103"/>
      <c r="D901" s="103"/>
      <c r="E901" s="103"/>
      <c r="F901" s="103"/>
      <c r="G901" s="103"/>
      <c r="H901" s="104"/>
      <c r="I901" s="105"/>
      <c r="J901" s="105"/>
      <c r="K901" s="105"/>
      <c r="L901" s="5"/>
      <c r="M901" s="32"/>
      <c r="N901" s="23"/>
      <c r="O901" s="5"/>
      <c r="P901" s="32"/>
      <c r="AI901" s="3"/>
      <c r="AJ901" s="3"/>
    </row>
    <row r="902" spans="1:36" ht="18" customHeight="1">
      <c r="A902" s="31"/>
      <c r="B902" s="32"/>
      <c r="C902" s="103"/>
      <c r="D902" s="103"/>
      <c r="E902" s="103"/>
      <c r="F902" s="103"/>
      <c r="G902" s="103"/>
      <c r="H902" s="104"/>
      <c r="I902" s="105"/>
      <c r="J902" s="105"/>
      <c r="K902" s="105"/>
      <c r="L902" s="5"/>
      <c r="M902" s="32"/>
      <c r="N902" s="23"/>
      <c r="O902" s="5"/>
      <c r="P902" s="32"/>
      <c r="AI902" s="3"/>
      <c r="AJ902" s="3"/>
    </row>
    <row r="903" spans="1:36" ht="18" customHeight="1">
      <c r="A903" s="31"/>
      <c r="B903" s="32"/>
      <c r="C903" s="103"/>
      <c r="D903" s="103"/>
      <c r="E903" s="103"/>
      <c r="F903" s="103"/>
      <c r="G903" s="103"/>
      <c r="H903" s="104"/>
      <c r="I903" s="105"/>
      <c r="J903" s="105"/>
      <c r="K903" s="105"/>
      <c r="L903" s="5"/>
      <c r="M903" s="32"/>
      <c r="N903" s="23"/>
      <c r="O903" s="5"/>
      <c r="P903" s="32"/>
      <c r="AI903" s="3"/>
      <c r="AJ903" s="3"/>
    </row>
    <row r="904" spans="1:36" ht="18" customHeight="1">
      <c r="A904" s="31"/>
      <c r="B904" s="32"/>
      <c r="C904" s="103"/>
      <c r="D904" s="103"/>
      <c r="E904" s="103"/>
      <c r="F904" s="103"/>
      <c r="G904" s="103"/>
      <c r="H904" s="104"/>
      <c r="I904" s="105"/>
      <c r="J904" s="105"/>
      <c r="K904" s="105"/>
      <c r="L904" s="5"/>
      <c r="M904" s="32"/>
      <c r="N904" s="23"/>
      <c r="O904" s="5"/>
      <c r="P904" s="32"/>
      <c r="AI904" s="3"/>
      <c r="AJ904" s="3"/>
    </row>
    <row r="905" spans="1:36" ht="18" customHeight="1">
      <c r="A905" s="31"/>
      <c r="B905" s="32"/>
      <c r="C905" s="103"/>
      <c r="D905" s="103"/>
      <c r="E905" s="103"/>
      <c r="F905" s="103"/>
      <c r="G905" s="103"/>
      <c r="H905" s="104"/>
      <c r="I905" s="105"/>
      <c r="J905" s="105"/>
      <c r="K905" s="105"/>
      <c r="L905" s="5"/>
      <c r="M905" s="32"/>
      <c r="N905" s="23"/>
      <c r="O905" s="5"/>
      <c r="P905" s="32"/>
      <c r="AI905" s="3"/>
      <c r="AJ905" s="3"/>
    </row>
    <row r="906" spans="1:36" ht="18" customHeight="1">
      <c r="A906" s="31"/>
      <c r="B906" s="32"/>
      <c r="C906" s="103"/>
      <c r="D906" s="103"/>
      <c r="E906" s="103"/>
      <c r="F906" s="103"/>
      <c r="G906" s="103"/>
      <c r="H906" s="104"/>
      <c r="I906" s="105"/>
      <c r="J906" s="105"/>
      <c r="K906" s="105"/>
      <c r="L906" s="5"/>
      <c r="M906" s="32"/>
      <c r="N906" s="23"/>
      <c r="O906" s="5"/>
      <c r="P906" s="32"/>
      <c r="AI906" s="3"/>
      <c r="AJ906" s="3"/>
    </row>
    <row r="907" spans="1:36" ht="18" customHeight="1">
      <c r="A907" s="31"/>
      <c r="B907" s="32"/>
      <c r="C907" s="103"/>
      <c r="D907" s="103"/>
      <c r="E907" s="103"/>
      <c r="F907" s="103"/>
      <c r="G907" s="103"/>
      <c r="H907" s="104"/>
      <c r="I907" s="105"/>
      <c r="J907" s="105"/>
      <c r="K907" s="105"/>
      <c r="L907" s="5"/>
      <c r="M907" s="32"/>
      <c r="N907" s="23"/>
      <c r="O907" s="5"/>
      <c r="P907" s="32"/>
      <c r="AI907" s="3"/>
      <c r="AJ907" s="3"/>
    </row>
    <row r="908" spans="1:36" ht="18" customHeight="1">
      <c r="A908" s="31"/>
      <c r="B908" s="32"/>
      <c r="C908" s="103"/>
      <c r="D908" s="103"/>
      <c r="E908" s="103"/>
      <c r="F908" s="103"/>
      <c r="G908" s="103"/>
      <c r="H908" s="104"/>
      <c r="I908" s="105"/>
      <c r="J908" s="105"/>
      <c r="K908" s="105"/>
      <c r="L908" s="5"/>
      <c r="M908" s="32"/>
      <c r="N908" s="23"/>
      <c r="O908" s="5"/>
      <c r="P908" s="32"/>
      <c r="AI908" s="3"/>
      <c r="AJ908" s="3"/>
    </row>
    <row r="909" spans="1:36" ht="18" customHeight="1">
      <c r="A909" s="31"/>
      <c r="B909" s="32"/>
      <c r="C909" s="103"/>
      <c r="D909" s="103"/>
      <c r="E909" s="103"/>
      <c r="F909" s="103"/>
      <c r="G909" s="103"/>
      <c r="H909" s="104"/>
      <c r="I909" s="105"/>
      <c r="J909" s="105"/>
      <c r="K909" s="105"/>
      <c r="L909" s="5"/>
      <c r="M909" s="32"/>
      <c r="N909" s="23"/>
      <c r="O909" s="5"/>
      <c r="P909" s="32"/>
      <c r="AI909" s="3"/>
      <c r="AJ909" s="3"/>
    </row>
    <row r="910" spans="1:36" ht="18" customHeight="1">
      <c r="A910" s="31"/>
      <c r="B910" s="32"/>
      <c r="C910" s="103"/>
      <c r="D910" s="103"/>
      <c r="E910" s="103"/>
      <c r="F910" s="103"/>
      <c r="G910" s="103"/>
      <c r="H910" s="104"/>
      <c r="I910" s="105"/>
      <c r="J910" s="105"/>
      <c r="K910" s="105"/>
      <c r="L910" s="5"/>
      <c r="M910" s="32"/>
      <c r="N910" s="23"/>
      <c r="O910" s="5"/>
      <c r="P910" s="32"/>
      <c r="AI910" s="3"/>
      <c r="AJ910" s="3"/>
    </row>
    <row r="911" spans="1:36" ht="18" customHeight="1">
      <c r="A911" s="31"/>
      <c r="B911" s="32"/>
      <c r="C911" s="103"/>
      <c r="D911" s="103"/>
      <c r="E911" s="103"/>
      <c r="F911" s="103"/>
      <c r="G911" s="103"/>
      <c r="H911" s="104"/>
      <c r="I911" s="105"/>
      <c r="J911" s="105"/>
      <c r="K911" s="105"/>
      <c r="L911" s="5"/>
      <c r="M911" s="32"/>
      <c r="N911" s="23"/>
      <c r="O911" s="5"/>
      <c r="P911" s="32"/>
      <c r="AI911" s="3"/>
      <c r="AJ911" s="3"/>
    </row>
    <row r="912" spans="1:36" ht="18" customHeight="1">
      <c r="A912" s="31"/>
      <c r="B912" s="32"/>
      <c r="C912" s="103"/>
      <c r="D912" s="103"/>
      <c r="E912" s="103"/>
      <c r="F912" s="103"/>
      <c r="G912" s="103"/>
      <c r="H912" s="104"/>
      <c r="I912" s="105"/>
      <c r="J912" s="105"/>
      <c r="K912" s="105"/>
      <c r="L912" s="5"/>
      <c r="M912" s="32"/>
      <c r="N912" s="23"/>
      <c r="O912" s="5"/>
      <c r="P912" s="32"/>
      <c r="AI912" s="3"/>
      <c r="AJ912" s="3"/>
    </row>
    <row r="913" spans="1:36" ht="18" customHeight="1">
      <c r="A913" s="31"/>
      <c r="B913" s="32"/>
      <c r="C913" s="103"/>
      <c r="D913" s="103"/>
      <c r="E913" s="103"/>
      <c r="F913" s="103"/>
      <c r="G913" s="103"/>
      <c r="H913" s="104"/>
      <c r="I913" s="105"/>
      <c r="J913" s="105"/>
      <c r="K913" s="105"/>
      <c r="L913" s="5"/>
      <c r="M913" s="32"/>
      <c r="N913" s="23"/>
      <c r="O913" s="5"/>
      <c r="P913" s="32"/>
      <c r="AI913" s="3"/>
      <c r="AJ913" s="3"/>
    </row>
    <row r="914" spans="1:36" ht="18" customHeight="1">
      <c r="A914" s="31"/>
      <c r="B914" s="32"/>
      <c r="C914" s="103"/>
      <c r="D914" s="103"/>
      <c r="E914" s="103"/>
      <c r="F914" s="103"/>
      <c r="G914" s="103"/>
      <c r="H914" s="104"/>
      <c r="I914" s="105"/>
      <c r="J914" s="105"/>
      <c r="K914" s="105"/>
      <c r="L914" s="5"/>
      <c r="M914" s="32"/>
      <c r="N914" s="23"/>
      <c r="O914" s="5"/>
      <c r="P914" s="32"/>
      <c r="AI914" s="3"/>
      <c r="AJ914" s="3"/>
    </row>
    <row r="915" spans="1:36" ht="18" customHeight="1">
      <c r="A915" s="31"/>
      <c r="B915" s="32"/>
      <c r="C915" s="103"/>
      <c r="D915" s="103"/>
      <c r="E915" s="103"/>
      <c r="F915" s="103"/>
      <c r="G915" s="103"/>
      <c r="H915" s="104"/>
      <c r="I915" s="105"/>
      <c r="J915" s="105"/>
      <c r="K915" s="105"/>
      <c r="L915" s="5"/>
      <c r="M915" s="32"/>
      <c r="N915" s="23"/>
      <c r="O915" s="5"/>
      <c r="P915" s="32"/>
      <c r="AI915" s="3"/>
      <c r="AJ915" s="3"/>
    </row>
    <row r="916" spans="1:36" ht="18" customHeight="1">
      <c r="A916" s="31"/>
      <c r="B916" s="32"/>
      <c r="C916" s="103"/>
      <c r="D916" s="103"/>
      <c r="E916" s="103"/>
      <c r="F916" s="103"/>
      <c r="G916" s="103"/>
      <c r="H916" s="104"/>
      <c r="I916" s="105"/>
      <c r="J916" s="105"/>
      <c r="K916" s="105"/>
      <c r="L916" s="5"/>
      <c r="M916" s="32"/>
      <c r="N916" s="23"/>
      <c r="O916" s="5"/>
      <c r="P916" s="32"/>
      <c r="AI916" s="3"/>
      <c r="AJ916" s="3"/>
    </row>
    <row r="917" spans="1:36" ht="18" customHeight="1">
      <c r="A917" s="31"/>
      <c r="B917" s="32"/>
      <c r="C917" s="103"/>
      <c r="D917" s="103"/>
      <c r="E917" s="103"/>
      <c r="F917" s="103"/>
      <c r="G917" s="103"/>
      <c r="H917" s="104"/>
      <c r="I917" s="105"/>
      <c r="J917" s="105"/>
      <c r="K917" s="105"/>
      <c r="L917" s="5"/>
      <c r="M917" s="32"/>
      <c r="N917" s="23"/>
      <c r="O917" s="5"/>
      <c r="P917" s="32"/>
      <c r="AI917" s="3"/>
      <c r="AJ917" s="3"/>
    </row>
    <row r="918" spans="1:36" ht="18" customHeight="1">
      <c r="A918" s="31"/>
      <c r="B918" s="32"/>
      <c r="C918" s="103"/>
      <c r="D918" s="103"/>
      <c r="E918" s="103"/>
      <c r="F918" s="103"/>
      <c r="G918" s="103"/>
      <c r="H918" s="104"/>
      <c r="I918" s="105"/>
      <c r="J918" s="105"/>
      <c r="K918" s="105"/>
      <c r="L918" s="5"/>
      <c r="M918" s="32"/>
      <c r="N918" s="23"/>
      <c r="O918" s="5"/>
      <c r="P918" s="32"/>
      <c r="AI918" s="3"/>
      <c r="AJ918" s="3"/>
    </row>
    <row r="919" spans="1:36" ht="18" customHeight="1">
      <c r="A919" s="31"/>
      <c r="B919" s="32"/>
      <c r="C919" s="103"/>
      <c r="D919" s="103"/>
      <c r="E919" s="103"/>
      <c r="F919" s="103"/>
      <c r="G919" s="103"/>
      <c r="H919" s="104"/>
      <c r="I919" s="105"/>
      <c r="J919" s="105"/>
      <c r="K919" s="105"/>
      <c r="L919" s="5"/>
      <c r="M919" s="32"/>
      <c r="N919" s="23"/>
      <c r="O919" s="5"/>
      <c r="P919" s="32"/>
      <c r="AI919" s="3"/>
      <c r="AJ919" s="3"/>
    </row>
    <row r="920" spans="1:36" ht="18" customHeight="1">
      <c r="A920" s="31"/>
      <c r="B920" s="32"/>
      <c r="C920" s="103"/>
      <c r="D920" s="103"/>
      <c r="E920" s="103"/>
      <c r="F920" s="103"/>
      <c r="G920" s="103"/>
      <c r="H920" s="104"/>
      <c r="I920" s="105"/>
      <c r="J920" s="105"/>
      <c r="K920" s="105"/>
      <c r="L920" s="5"/>
      <c r="M920" s="32"/>
      <c r="N920" s="23"/>
      <c r="O920" s="5"/>
      <c r="P920" s="32"/>
      <c r="AI920" s="3"/>
      <c r="AJ920" s="3"/>
    </row>
    <row r="921" spans="1:36" ht="18" customHeight="1">
      <c r="A921" s="31"/>
      <c r="B921" s="32"/>
      <c r="C921" s="103"/>
      <c r="D921" s="103"/>
      <c r="E921" s="103"/>
      <c r="F921" s="103"/>
      <c r="G921" s="103"/>
      <c r="H921" s="104"/>
      <c r="I921" s="105"/>
      <c r="J921" s="105"/>
      <c r="K921" s="105"/>
      <c r="L921" s="5"/>
      <c r="M921" s="32"/>
      <c r="N921" s="23"/>
      <c r="O921" s="5"/>
      <c r="P921" s="32"/>
      <c r="AI921" s="3"/>
      <c r="AJ921" s="3"/>
    </row>
    <row r="922" spans="1:36" ht="18" customHeight="1">
      <c r="A922" s="31"/>
      <c r="B922" s="32"/>
      <c r="C922" s="103"/>
      <c r="D922" s="103"/>
      <c r="E922" s="103"/>
      <c r="F922" s="103"/>
      <c r="G922" s="103"/>
      <c r="H922" s="104"/>
      <c r="I922" s="105"/>
      <c r="J922" s="105"/>
      <c r="K922" s="105"/>
      <c r="L922" s="5"/>
      <c r="M922" s="32"/>
      <c r="N922" s="23"/>
      <c r="O922" s="5"/>
      <c r="P922" s="32"/>
      <c r="AI922" s="3"/>
      <c r="AJ922" s="3"/>
    </row>
    <row r="923" spans="1:36" ht="18" customHeight="1">
      <c r="A923" s="31"/>
      <c r="B923" s="32"/>
      <c r="C923" s="103"/>
      <c r="D923" s="103"/>
      <c r="E923" s="103"/>
      <c r="F923" s="103"/>
      <c r="G923" s="103"/>
      <c r="H923" s="104"/>
      <c r="I923" s="105"/>
      <c r="J923" s="105"/>
      <c r="K923" s="105"/>
      <c r="L923" s="5"/>
      <c r="M923" s="32"/>
      <c r="N923" s="23"/>
      <c r="O923" s="5"/>
      <c r="P923" s="32"/>
      <c r="AI923" s="3"/>
      <c r="AJ923" s="3"/>
    </row>
    <row r="924" spans="1:36" ht="18" customHeight="1">
      <c r="A924" s="31"/>
      <c r="B924" s="32"/>
      <c r="C924" s="103"/>
      <c r="D924" s="103"/>
      <c r="E924" s="103"/>
      <c r="F924" s="103"/>
      <c r="G924" s="103"/>
      <c r="H924" s="104"/>
      <c r="I924" s="105"/>
      <c r="J924" s="105"/>
      <c r="K924" s="105"/>
      <c r="L924" s="5"/>
      <c r="M924" s="32"/>
      <c r="N924" s="23"/>
      <c r="O924" s="5"/>
      <c r="P924" s="32"/>
      <c r="AI924" s="3"/>
      <c r="AJ924" s="3"/>
    </row>
    <row r="925" spans="1:36" ht="18" customHeight="1">
      <c r="A925" s="31"/>
      <c r="B925" s="32"/>
      <c r="C925" s="103"/>
      <c r="D925" s="103"/>
      <c r="E925" s="103"/>
      <c r="F925" s="103"/>
      <c r="G925" s="103"/>
      <c r="H925" s="104"/>
      <c r="I925" s="105"/>
      <c r="J925" s="105"/>
      <c r="K925" s="105"/>
      <c r="L925" s="5"/>
      <c r="M925" s="32"/>
      <c r="N925" s="23"/>
      <c r="O925" s="5"/>
      <c r="P925" s="32"/>
      <c r="AI925" s="3"/>
      <c r="AJ925" s="3"/>
    </row>
    <row r="926" spans="1:36" ht="18" customHeight="1">
      <c r="A926" s="31"/>
      <c r="B926" s="32"/>
      <c r="C926" s="103"/>
      <c r="D926" s="103"/>
      <c r="E926" s="103"/>
      <c r="F926" s="103"/>
      <c r="G926" s="103"/>
      <c r="H926" s="104"/>
      <c r="I926" s="105"/>
      <c r="J926" s="105"/>
      <c r="K926" s="105"/>
      <c r="L926" s="5"/>
      <c r="M926" s="32"/>
      <c r="N926" s="23"/>
      <c r="O926" s="5"/>
      <c r="P926" s="32"/>
      <c r="AI926" s="3"/>
      <c r="AJ926" s="3"/>
    </row>
    <row r="927" spans="1:36" ht="18" customHeight="1">
      <c r="A927" s="31"/>
      <c r="B927" s="32"/>
      <c r="C927" s="103"/>
      <c r="D927" s="103"/>
      <c r="E927" s="103"/>
      <c r="F927" s="103"/>
      <c r="G927" s="103"/>
      <c r="H927" s="104"/>
      <c r="I927" s="105"/>
      <c r="J927" s="105"/>
      <c r="K927" s="105"/>
      <c r="L927" s="5"/>
      <c r="M927" s="32"/>
      <c r="N927" s="23"/>
      <c r="O927" s="5"/>
      <c r="P927" s="32"/>
      <c r="AI927" s="3"/>
      <c r="AJ927" s="3"/>
    </row>
    <row r="928" spans="1:36" ht="18" customHeight="1">
      <c r="A928" s="31"/>
      <c r="B928" s="32"/>
      <c r="C928" s="103"/>
      <c r="D928" s="103"/>
      <c r="E928" s="103"/>
      <c r="F928" s="103"/>
      <c r="G928" s="103"/>
      <c r="H928" s="104"/>
      <c r="I928" s="105"/>
      <c r="J928" s="105"/>
      <c r="K928" s="105"/>
      <c r="L928" s="5"/>
      <c r="M928" s="32"/>
      <c r="N928" s="23"/>
      <c r="O928" s="5"/>
      <c r="P928" s="32"/>
      <c r="AI928" s="3"/>
      <c r="AJ928" s="3"/>
    </row>
    <row r="929" spans="1:36" ht="18" customHeight="1">
      <c r="A929" s="31"/>
      <c r="B929" s="32"/>
      <c r="C929" s="103"/>
      <c r="D929" s="103"/>
      <c r="E929" s="103"/>
      <c r="F929" s="103"/>
      <c r="G929" s="103"/>
      <c r="H929" s="104"/>
      <c r="I929" s="105"/>
      <c r="J929" s="105"/>
      <c r="K929" s="105"/>
      <c r="L929" s="5"/>
      <c r="M929" s="32"/>
      <c r="N929" s="23"/>
      <c r="O929" s="5"/>
      <c r="P929" s="32"/>
      <c r="AI929" s="3"/>
      <c r="AJ929" s="3"/>
    </row>
    <row r="930" spans="1:36" ht="18" customHeight="1">
      <c r="A930" s="31"/>
      <c r="B930" s="32"/>
      <c r="C930" s="103"/>
      <c r="D930" s="103"/>
      <c r="E930" s="103"/>
      <c r="F930" s="103"/>
      <c r="G930" s="103"/>
      <c r="H930" s="104"/>
      <c r="I930" s="105"/>
      <c r="J930" s="105"/>
      <c r="K930" s="105"/>
      <c r="L930" s="5"/>
      <c r="M930" s="32"/>
      <c r="N930" s="23"/>
      <c r="O930" s="5"/>
      <c r="P930" s="32"/>
      <c r="AI930" s="3"/>
      <c r="AJ930" s="3"/>
    </row>
    <row r="931" spans="1:36" ht="18" customHeight="1">
      <c r="A931" s="31"/>
      <c r="B931" s="32"/>
      <c r="C931" s="103"/>
      <c r="D931" s="103"/>
      <c r="E931" s="103"/>
      <c r="F931" s="103"/>
      <c r="G931" s="103"/>
      <c r="H931" s="104"/>
      <c r="I931" s="105"/>
      <c r="J931" s="105"/>
      <c r="K931" s="105"/>
      <c r="L931" s="5"/>
      <c r="M931" s="32"/>
      <c r="N931" s="23"/>
      <c r="O931" s="5"/>
      <c r="P931" s="32"/>
      <c r="AI931" s="3"/>
      <c r="AJ931" s="3"/>
    </row>
    <row r="932" spans="1:36" ht="18" customHeight="1">
      <c r="A932" s="31"/>
      <c r="B932" s="32"/>
      <c r="C932" s="103"/>
      <c r="D932" s="103"/>
      <c r="E932" s="103"/>
      <c r="F932" s="103"/>
      <c r="G932" s="103"/>
      <c r="H932" s="104"/>
      <c r="I932" s="105"/>
      <c r="J932" s="105"/>
      <c r="K932" s="105"/>
      <c r="L932" s="5"/>
      <c r="M932" s="32"/>
      <c r="N932" s="23"/>
      <c r="O932" s="5"/>
      <c r="P932" s="32"/>
      <c r="AI932" s="3"/>
      <c r="AJ932" s="3"/>
    </row>
    <row r="933" spans="1:36" ht="18" customHeight="1">
      <c r="A933" s="31"/>
      <c r="B933" s="32"/>
      <c r="C933" s="103"/>
      <c r="D933" s="103"/>
      <c r="E933" s="103"/>
      <c r="F933" s="103"/>
      <c r="G933" s="103"/>
      <c r="H933" s="104"/>
      <c r="I933" s="105"/>
      <c r="J933" s="105"/>
      <c r="K933" s="105"/>
      <c r="L933" s="5"/>
      <c r="M933" s="32"/>
      <c r="N933" s="23"/>
      <c r="O933" s="5"/>
      <c r="P933" s="32"/>
      <c r="AI933" s="3"/>
      <c r="AJ933" s="3"/>
    </row>
    <row r="934" spans="1:36" ht="18" customHeight="1">
      <c r="A934" s="31"/>
      <c r="B934" s="32"/>
      <c r="C934" s="103"/>
      <c r="D934" s="103"/>
      <c r="E934" s="103"/>
      <c r="F934" s="103"/>
      <c r="G934" s="103"/>
      <c r="H934" s="104"/>
      <c r="I934" s="105"/>
      <c r="J934" s="105"/>
      <c r="K934" s="105"/>
      <c r="L934" s="5"/>
      <c r="M934" s="32"/>
      <c r="N934" s="23"/>
      <c r="O934" s="5"/>
      <c r="P934" s="32"/>
      <c r="AI934" s="3"/>
      <c r="AJ934" s="3"/>
    </row>
    <row r="935" spans="1:36" ht="18" customHeight="1">
      <c r="A935" s="31"/>
      <c r="B935" s="32"/>
      <c r="C935" s="103"/>
      <c r="D935" s="103"/>
      <c r="E935" s="103"/>
      <c r="F935" s="103"/>
      <c r="G935" s="103"/>
      <c r="H935" s="104"/>
      <c r="I935" s="105"/>
      <c r="J935" s="105"/>
      <c r="K935" s="105"/>
      <c r="L935" s="5"/>
      <c r="M935" s="32"/>
      <c r="N935" s="23"/>
      <c r="O935" s="5"/>
      <c r="P935" s="32"/>
      <c r="AI935" s="3"/>
      <c r="AJ935" s="3"/>
    </row>
    <row r="936" spans="1:36" ht="18" customHeight="1">
      <c r="A936" s="31"/>
      <c r="B936" s="32"/>
      <c r="C936" s="103"/>
      <c r="D936" s="103"/>
      <c r="E936" s="103"/>
      <c r="F936" s="103"/>
      <c r="G936" s="103"/>
      <c r="H936" s="104"/>
      <c r="I936" s="105"/>
      <c r="J936" s="105"/>
      <c r="K936" s="105"/>
      <c r="L936" s="5"/>
      <c r="M936" s="32"/>
      <c r="N936" s="23"/>
      <c r="O936" s="5"/>
      <c r="P936" s="32"/>
      <c r="AI936" s="3"/>
      <c r="AJ936" s="3"/>
    </row>
    <row r="937" spans="1:36" ht="18" customHeight="1">
      <c r="A937" s="31"/>
      <c r="B937" s="32"/>
      <c r="C937" s="103"/>
      <c r="D937" s="103"/>
      <c r="E937" s="103"/>
      <c r="F937" s="103"/>
      <c r="G937" s="103"/>
      <c r="H937" s="104"/>
      <c r="I937" s="105"/>
      <c r="J937" s="105"/>
      <c r="K937" s="105"/>
      <c r="L937" s="5"/>
      <c r="M937" s="32"/>
      <c r="N937" s="23"/>
      <c r="O937" s="5"/>
      <c r="P937" s="32"/>
      <c r="AI937" s="3"/>
      <c r="AJ937" s="3"/>
    </row>
    <row r="938" spans="1:36" ht="18" customHeight="1">
      <c r="A938" s="31"/>
      <c r="B938" s="32"/>
      <c r="C938" s="103"/>
      <c r="D938" s="103"/>
      <c r="E938" s="103"/>
      <c r="F938" s="103"/>
      <c r="G938" s="103"/>
      <c r="H938" s="104"/>
      <c r="I938" s="105"/>
      <c r="J938" s="105"/>
      <c r="K938" s="105"/>
      <c r="L938" s="5"/>
      <c r="M938" s="32"/>
      <c r="N938" s="23"/>
      <c r="O938" s="5"/>
      <c r="P938" s="32"/>
      <c r="AI938" s="3"/>
      <c r="AJ938" s="3"/>
    </row>
    <row r="939" spans="1:36" ht="18" customHeight="1">
      <c r="A939" s="31"/>
      <c r="B939" s="32"/>
      <c r="C939" s="103"/>
      <c r="D939" s="103"/>
      <c r="E939" s="103"/>
      <c r="F939" s="103"/>
      <c r="G939" s="103"/>
      <c r="H939" s="104"/>
      <c r="I939" s="105"/>
      <c r="J939" s="105"/>
      <c r="K939" s="105"/>
      <c r="L939" s="5"/>
      <c r="M939" s="32"/>
      <c r="N939" s="23"/>
      <c r="O939" s="5"/>
      <c r="P939" s="32"/>
      <c r="AI939" s="3"/>
      <c r="AJ939" s="3"/>
    </row>
    <row r="940" spans="1:36" ht="18" customHeight="1">
      <c r="A940" s="31"/>
      <c r="B940" s="32"/>
      <c r="C940" s="103"/>
      <c r="D940" s="103"/>
      <c r="E940" s="103"/>
      <c r="F940" s="103"/>
      <c r="G940" s="103"/>
      <c r="H940" s="104"/>
      <c r="I940" s="105"/>
      <c r="J940" s="105"/>
      <c r="K940" s="105"/>
      <c r="L940" s="5"/>
      <c r="M940" s="32"/>
      <c r="N940" s="23"/>
      <c r="O940" s="5"/>
      <c r="P940" s="32"/>
      <c r="AI940" s="3"/>
      <c r="AJ940" s="3"/>
    </row>
    <row r="941" spans="1:36" ht="18" customHeight="1">
      <c r="A941" s="31"/>
      <c r="B941" s="32"/>
      <c r="C941" s="103"/>
      <c r="D941" s="103"/>
      <c r="E941" s="103"/>
      <c r="F941" s="103"/>
      <c r="G941" s="103"/>
      <c r="H941" s="104"/>
      <c r="I941" s="105"/>
      <c r="J941" s="105"/>
      <c r="K941" s="105"/>
      <c r="L941" s="5"/>
      <c r="M941" s="32"/>
      <c r="N941" s="23"/>
      <c r="O941" s="5"/>
      <c r="P941" s="32"/>
      <c r="AI941" s="3"/>
      <c r="AJ941" s="3"/>
    </row>
    <row r="942" spans="1:36" ht="18" customHeight="1">
      <c r="A942" s="31"/>
      <c r="B942" s="32"/>
      <c r="C942" s="103"/>
      <c r="D942" s="103"/>
      <c r="E942" s="103"/>
      <c r="F942" s="103"/>
      <c r="G942" s="103"/>
      <c r="H942" s="104"/>
      <c r="I942" s="105"/>
      <c r="J942" s="105"/>
      <c r="K942" s="105"/>
      <c r="L942" s="5"/>
      <c r="M942" s="32"/>
      <c r="N942" s="23"/>
      <c r="O942" s="5"/>
      <c r="P942" s="32"/>
      <c r="AI942" s="3"/>
      <c r="AJ942" s="3"/>
    </row>
    <row r="943" spans="1:36" ht="18" customHeight="1">
      <c r="A943" s="31"/>
      <c r="B943" s="32"/>
      <c r="C943" s="103"/>
      <c r="D943" s="103"/>
      <c r="E943" s="103"/>
      <c r="F943" s="103"/>
      <c r="G943" s="103"/>
      <c r="H943" s="104"/>
      <c r="I943" s="105"/>
      <c r="J943" s="105"/>
      <c r="K943" s="105"/>
      <c r="L943" s="5"/>
      <c r="M943" s="32"/>
      <c r="N943" s="23"/>
      <c r="O943" s="5"/>
      <c r="P943" s="32"/>
      <c r="AI943" s="3"/>
      <c r="AJ943" s="3"/>
    </row>
    <row r="944" spans="1:36" ht="18" customHeight="1">
      <c r="A944" s="31"/>
      <c r="B944" s="32"/>
      <c r="C944" s="103"/>
      <c r="D944" s="103"/>
      <c r="E944" s="103"/>
      <c r="F944" s="103"/>
      <c r="G944" s="103"/>
      <c r="H944" s="104"/>
      <c r="I944" s="105"/>
      <c r="J944" s="105"/>
      <c r="K944" s="105"/>
      <c r="L944" s="5"/>
      <c r="M944" s="32"/>
      <c r="N944" s="23"/>
      <c r="O944" s="5"/>
      <c r="P944" s="32"/>
      <c r="AI944" s="3"/>
      <c r="AJ944" s="3"/>
    </row>
    <row r="945" spans="1:36" ht="18" customHeight="1">
      <c r="A945" s="31"/>
      <c r="B945" s="32"/>
      <c r="C945" s="103"/>
      <c r="D945" s="103"/>
      <c r="E945" s="103"/>
      <c r="F945" s="103"/>
      <c r="G945" s="103"/>
      <c r="H945" s="104"/>
      <c r="I945" s="105"/>
      <c r="J945" s="105"/>
      <c r="K945" s="105"/>
      <c r="L945" s="5"/>
      <c r="M945" s="32"/>
      <c r="N945" s="23"/>
      <c r="O945" s="5"/>
      <c r="P945" s="32"/>
      <c r="AI945" s="3"/>
      <c r="AJ945" s="3"/>
    </row>
    <row r="946" spans="1:36" ht="18" customHeight="1">
      <c r="A946" s="31"/>
      <c r="B946" s="32"/>
      <c r="C946" s="103"/>
      <c r="D946" s="103"/>
      <c r="E946" s="103"/>
      <c r="F946" s="103"/>
      <c r="G946" s="103"/>
      <c r="H946" s="104"/>
      <c r="I946" s="105"/>
      <c r="J946" s="105"/>
      <c r="K946" s="105"/>
      <c r="L946" s="5"/>
      <c r="M946" s="32"/>
      <c r="N946" s="23"/>
      <c r="O946" s="5"/>
      <c r="P946" s="32"/>
      <c r="AI946" s="3"/>
      <c r="AJ946" s="3"/>
    </row>
    <row r="947" spans="1:36" ht="18" customHeight="1">
      <c r="A947" s="31"/>
      <c r="B947" s="32"/>
      <c r="C947" s="103"/>
      <c r="D947" s="103"/>
      <c r="E947" s="103"/>
      <c r="F947" s="103"/>
      <c r="G947" s="103"/>
      <c r="H947" s="104"/>
      <c r="I947" s="105"/>
      <c r="J947" s="105"/>
      <c r="K947" s="105"/>
      <c r="L947" s="5"/>
      <c r="M947" s="32"/>
      <c r="N947" s="23"/>
      <c r="O947" s="5"/>
      <c r="P947" s="32"/>
      <c r="AI947" s="3"/>
      <c r="AJ947" s="3"/>
    </row>
    <row r="948" spans="1:36" ht="18" customHeight="1">
      <c r="A948" s="31"/>
      <c r="B948" s="32"/>
      <c r="C948" s="103"/>
      <c r="D948" s="103"/>
      <c r="E948" s="103"/>
      <c r="F948" s="103"/>
      <c r="G948" s="103"/>
      <c r="H948" s="104"/>
      <c r="I948" s="105"/>
      <c r="J948" s="105"/>
      <c r="K948" s="105"/>
      <c r="L948" s="5"/>
      <c r="M948" s="32"/>
      <c r="N948" s="23"/>
      <c r="O948" s="5"/>
      <c r="P948" s="32"/>
      <c r="AI948" s="3"/>
      <c r="AJ948" s="3"/>
    </row>
    <row r="949" spans="1:36" ht="18" customHeight="1">
      <c r="A949" s="31"/>
      <c r="B949" s="32"/>
      <c r="C949" s="103"/>
      <c r="D949" s="103"/>
      <c r="E949" s="103"/>
      <c r="F949" s="103"/>
      <c r="G949" s="103"/>
      <c r="H949" s="104"/>
      <c r="I949" s="105"/>
      <c r="J949" s="105"/>
      <c r="K949" s="105"/>
      <c r="L949" s="5"/>
      <c r="M949" s="32"/>
      <c r="N949" s="23"/>
      <c r="O949" s="5"/>
      <c r="P949" s="32"/>
      <c r="AI949" s="3"/>
      <c r="AJ949" s="3"/>
    </row>
    <row r="950" spans="1:36" ht="18" customHeight="1">
      <c r="A950" s="31"/>
      <c r="B950" s="32"/>
      <c r="C950" s="103"/>
      <c r="D950" s="103"/>
      <c r="E950" s="103"/>
      <c r="F950" s="103"/>
      <c r="G950" s="103"/>
      <c r="H950" s="104"/>
      <c r="I950" s="105"/>
      <c r="J950" s="105"/>
      <c r="K950" s="105"/>
      <c r="L950" s="5"/>
      <c r="M950" s="32"/>
      <c r="N950" s="23"/>
      <c r="O950" s="5"/>
      <c r="P950" s="32"/>
      <c r="AI950" s="3"/>
      <c r="AJ950" s="3"/>
    </row>
    <row r="951" spans="1:36" ht="18" customHeight="1">
      <c r="A951" s="31"/>
      <c r="B951" s="32"/>
      <c r="C951" s="103"/>
      <c r="D951" s="103"/>
      <c r="E951" s="103"/>
      <c r="F951" s="103"/>
      <c r="G951" s="103"/>
      <c r="H951" s="104"/>
      <c r="I951" s="105"/>
      <c r="J951" s="105"/>
      <c r="K951" s="105"/>
      <c r="L951" s="5"/>
      <c r="M951" s="32"/>
      <c r="N951" s="23"/>
      <c r="O951" s="5"/>
      <c r="P951" s="32"/>
      <c r="AI951" s="3"/>
      <c r="AJ951" s="3"/>
    </row>
    <row r="952" spans="1:36" ht="18" customHeight="1">
      <c r="A952" s="31"/>
      <c r="B952" s="32"/>
      <c r="C952" s="103"/>
      <c r="D952" s="103"/>
      <c r="E952" s="103"/>
      <c r="F952" s="103"/>
      <c r="G952" s="103"/>
      <c r="H952" s="104"/>
      <c r="I952" s="105"/>
      <c r="J952" s="105"/>
      <c r="K952" s="105"/>
      <c r="L952" s="5"/>
      <c r="M952" s="32"/>
      <c r="N952" s="23"/>
      <c r="O952" s="5"/>
      <c r="P952" s="32"/>
      <c r="AI952" s="3"/>
      <c r="AJ952" s="3"/>
    </row>
    <row r="953" spans="1:36" ht="18" customHeight="1">
      <c r="A953" s="31"/>
      <c r="B953" s="32"/>
      <c r="C953" s="103"/>
      <c r="D953" s="103"/>
      <c r="E953" s="103"/>
      <c r="F953" s="103"/>
      <c r="G953" s="103"/>
      <c r="H953" s="104"/>
      <c r="I953" s="105"/>
      <c r="J953" s="105"/>
      <c r="K953" s="105"/>
      <c r="L953" s="5"/>
      <c r="M953" s="32"/>
      <c r="N953" s="23"/>
      <c r="O953" s="5"/>
      <c r="P953" s="32"/>
      <c r="AI953" s="3"/>
      <c r="AJ953" s="3"/>
    </row>
    <row r="954" spans="1:36" ht="18" customHeight="1">
      <c r="A954" s="31"/>
      <c r="B954" s="32"/>
      <c r="C954" s="103"/>
      <c r="D954" s="103"/>
      <c r="E954" s="103"/>
      <c r="F954" s="103"/>
      <c r="G954" s="103"/>
      <c r="H954" s="104"/>
      <c r="I954" s="105"/>
      <c r="J954" s="105"/>
      <c r="K954" s="105"/>
      <c r="L954" s="5"/>
      <c r="M954" s="32"/>
      <c r="N954" s="23"/>
      <c r="O954" s="5"/>
      <c r="P954" s="32"/>
      <c r="AI954" s="3"/>
      <c r="AJ954" s="3"/>
    </row>
    <row r="955" spans="1:36" ht="18" customHeight="1">
      <c r="A955" s="31"/>
      <c r="B955" s="32"/>
      <c r="C955" s="103"/>
      <c r="D955" s="103"/>
      <c r="E955" s="103"/>
      <c r="F955" s="103"/>
      <c r="G955" s="103"/>
      <c r="H955" s="104"/>
      <c r="I955" s="105"/>
      <c r="J955" s="105"/>
      <c r="K955" s="105"/>
      <c r="L955" s="5"/>
      <c r="M955" s="32"/>
      <c r="N955" s="23"/>
      <c r="O955" s="5"/>
      <c r="P955" s="32"/>
      <c r="AI955" s="3"/>
      <c r="AJ955" s="3"/>
    </row>
    <row r="956" spans="1:36" ht="18" customHeight="1">
      <c r="A956" s="31"/>
      <c r="B956" s="32"/>
      <c r="C956" s="103"/>
      <c r="D956" s="103"/>
      <c r="E956" s="103"/>
      <c r="F956" s="103"/>
      <c r="G956" s="103"/>
      <c r="H956" s="104"/>
      <c r="I956" s="105"/>
      <c r="J956" s="105"/>
      <c r="K956" s="105"/>
      <c r="L956" s="5"/>
      <c r="M956" s="32"/>
      <c r="N956" s="23"/>
      <c r="O956" s="5"/>
      <c r="P956" s="32"/>
      <c r="AI956" s="3"/>
      <c r="AJ956" s="3"/>
    </row>
    <row r="957" spans="1:36" ht="18" customHeight="1">
      <c r="A957" s="31"/>
      <c r="B957" s="32"/>
      <c r="C957" s="103"/>
      <c r="D957" s="103"/>
      <c r="E957" s="103"/>
      <c r="F957" s="103"/>
      <c r="G957" s="103"/>
      <c r="H957" s="104"/>
      <c r="I957" s="105"/>
      <c r="J957" s="105"/>
      <c r="K957" s="105"/>
      <c r="L957" s="5"/>
      <c r="M957" s="32"/>
      <c r="N957" s="23"/>
      <c r="O957" s="5"/>
      <c r="P957" s="32"/>
      <c r="AI957" s="3"/>
      <c r="AJ957" s="3"/>
    </row>
    <row r="958" spans="1:36" ht="18" customHeight="1">
      <c r="A958" s="31"/>
      <c r="B958" s="32"/>
      <c r="C958" s="103"/>
      <c r="D958" s="103"/>
      <c r="E958" s="103"/>
      <c r="F958" s="103"/>
      <c r="G958" s="103"/>
      <c r="H958" s="104"/>
      <c r="I958" s="105"/>
      <c r="J958" s="105"/>
      <c r="K958" s="105"/>
      <c r="L958" s="5"/>
      <c r="M958" s="32"/>
      <c r="N958" s="23"/>
      <c r="O958" s="5"/>
      <c r="P958" s="32"/>
      <c r="AI958" s="3"/>
      <c r="AJ958" s="3"/>
    </row>
    <row r="959" spans="1:36" ht="18" customHeight="1">
      <c r="A959" s="31"/>
      <c r="B959" s="32"/>
      <c r="C959" s="103"/>
      <c r="D959" s="103"/>
      <c r="E959" s="103"/>
      <c r="F959" s="103"/>
      <c r="G959" s="103"/>
      <c r="H959" s="104"/>
      <c r="I959" s="105"/>
      <c r="J959" s="105"/>
      <c r="K959" s="105"/>
      <c r="L959" s="5"/>
      <c r="M959" s="32"/>
      <c r="N959" s="23"/>
      <c r="O959" s="5"/>
      <c r="P959" s="32"/>
      <c r="AI959" s="3"/>
      <c r="AJ959" s="3"/>
    </row>
    <row r="960" spans="1:36" ht="18" customHeight="1">
      <c r="A960" s="31"/>
      <c r="B960" s="32"/>
      <c r="C960" s="103"/>
      <c r="D960" s="103"/>
      <c r="E960" s="103"/>
      <c r="F960" s="103"/>
      <c r="G960" s="103"/>
      <c r="H960" s="104"/>
      <c r="I960" s="105"/>
      <c r="J960" s="105"/>
      <c r="K960" s="105"/>
      <c r="L960" s="5"/>
      <c r="M960" s="32"/>
      <c r="N960" s="23"/>
      <c r="O960" s="5"/>
      <c r="P960" s="32"/>
      <c r="AI960" s="3"/>
      <c r="AJ960" s="3"/>
    </row>
    <row r="961" spans="1:36" ht="18" customHeight="1">
      <c r="A961" s="31"/>
      <c r="B961" s="32"/>
      <c r="C961" s="103"/>
      <c r="D961" s="103"/>
      <c r="E961" s="103"/>
      <c r="F961" s="103"/>
      <c r="G961" s="103"/>
      <c r="H961" s="104"/>
      <c r="I961" s="105"/>
      <c r="J961" s="105"/>
      <c r="K961" s="105"/>
      <c r="L961" s="5"/>
      <c r="M961" s="32"/>
      <c r="N961" s="23"/>
      <c r="O961" s="5"/>
      <c r="P961" s="32"/>
      <c r="AI961" s="3"/>
      <c r="AJ961" s="3"/>
    </row>
    <row r="962" spans="1:36" ht="18" customHeight="1">
      <c r="A962" s="31"/>
      <c r="B962" s="32"/>
      <c r="C962" s="103"/>
      <c r="D962" s="103"/>
      <c r="E962" s="103"/>
      <c r="F962" s="103"/>
      <c r="G962" s="103"/>
      <c r="H962" s="104"/>
      <c r="I962" s="105"/>
      <c r="J962" s="105"/>
      <c r="K962" s="105"/>
      <c r="L962" s="5"/>
      <c r="M962" s="32"/>
      <c r="N962" s="23"/>
      <c r="O962" s="5"/>
      <c r="P962" s="32"/>
      <c r="AI962" s="3"/>
      <c r="AJ962" s="3"/>
    </row>
    <row r="963" spans="1:36" ht="18" customHeight="1">
      <c r="A963" s="31"/>
      <c r="B963" s="32"/>
      <c r="C963" s="103"/>
      <c r="D963" s="103"/>
      <c r="E963" s="103"/>
      <c r="F963" s="103"/>
      <c r="G963" s="103"/>
      <c r="H963" s="104"/>
      <c r="I963" s="105"/>
      <c r="J963" s="105"/>
      <c r="K963" s="105"/>
      <c r="L963" s="5"/>
      <c r="M963" s="32"/>
      <c r="N963" s="23"/>
      <c r="O963" s="5"/>
      <c r="P963" s="32"/>
      <c r="AI963" s="3"/>
      <c r="AJ963" s="3"/>
    </row>
    <row r="964" spans="1:36" ht="18" customHeight="1">
      <c r="A964" s="31"/>
      <c r="B964" s="32"/>
      <c r="C964" s="103"/>
      <c r="D964" s="103"/>
      <c r="E964" s="103"/>
      <c r="F964" s="103"/>
      <c r="G964" s="103"/>
      <c r="H964" s="104"/>
      <c r="I964" s="105"/>
      <c r="J964" s="105"/>
      <c r="K964" s="105"/>
      <c r="L964" s="5"/>
      <c r="M964" s="32"/>
      <c r="N964" s="23"/>
      <c r="O964" s="5"/>
      <c r="P964" s="32"/>
      <c r="AI964" s="3"/>
      <c r="AJ964" s="3"/>
    </row>
    <row r="965" spans="1:36" ht="18" customHeight="1">
      <c r="A965" s="31"/>
      <c r="B965" s="32"/>
      <c r="C965" s="103"/>
      <c r="D965" s="103"/>
      <c r="E965" s="103"/>
      <c r="F965" s="103"/>
      <c r="G965" s="103"/>
      <c r="H965" s="104"/>
      <c r="I965" s="105"/>
      <c r="J965" s="105"/>
      <c r="K965" s="105"/>
      <c r="L965" s="5"/>
      <c r="M965" s="32"/>
      <c r="N965" s="23"/>
      <c r="O965" s="5"/>
      <c r="P965" s="32"/>
      <c r="AI965" s="3"/>
      <c r="AJ965" s="3"/>
    </row>
    <row r="966" spans="1:36" ht="18" customHeight="1">
      <c r="A966" s="31"/>
      <c r="B966" s="32"/>
      <c r="C966" s="103"/>
      <c r="D966" s="103"/>
      <c r="E966" s="103"/>
      <c r="F966" s="103"/>
      <c r="G966" s="103"/>
      <c r="H966" s="104"/>
      <c r="I966" s="105"/>
      <c r="J966" s="105"/>
      <c r="K966" s="105"/>
      <c r="L966" s="5"/>
      <c r="M966" s="32"/>
      <c r="N966" s="23"/>
      <c r="O966" s="5"/>
      <c r="P966" s="32"/>
      <c r="AI966" s="3"/>
      <c r="AJ966" s="3"/>
    </row>
    <row r="967" spans="1:36" ht="18" customHeight="1">
      <c r="A967" s="31"/>
      <c r="B967" s="32"/>
      <c r="C967" s="103"/>
      <c r="D967" s="103"/>
      <c r="E967" s="103"/>
      <c r="F967" s="103"/>
      <c r="G967" s="103"/>
      <c r="H967" s="104"/>
      <c r="I967" s="105"/>
      <c r="J967" s="105"/>
      <c r="K967" s="105"/>
      <c r="L967" s="5"/>
      <c r="M967" s="32"/>
      <c r="N967" s="23"/>
      <c r="O967" s="5"/>
      <c r="P967" s="32"/>
      <c r="AI967" s="3"/>
      <c r="AJ967" s="3"/>
    </row>
    <row r="968" spans="1:36" ht="18" customHeight="1">
      <c r="A968" s="31"/>
      <c r="B968" s="32"/>
      <c r="C968" s="103"/>
      <c r="D968" s="103"/>
      <c r="E968" s="103"/>
      <c r="F968" s="103"/>
      <c r="G968" s="103"/>
      <c r="H968" s="104"/>
      <c r="I968" s="105"/>
      <c r="J968" s="105"/>
      <c r="K968" s="105"/>
      <c r="L968" s="5"/>
      <c r="M968" s="32"/>
      <c r="N968" s="23"/>
      <c r="O968" s="5"/>
      <c r="P968" s="32"/>
      <c r="AI968" s="3"/>
      <c r="AJ968" s="3"/>
    </row>
    <row r="969" spans="1:36" ht="18" customHeight="1">
      <c r="A969" s="31"/>
      <c r="B969" s="32"/>
      <c r="C969" s="103"/>
      <c r="D969" s="103"/>
      <c r="E969" s="103"/>
      <c r="F969" s="103"/>
      <c r="G969" s="103"/>
      <c r="H969" s="104"/>
      <c r="I969" s="105"/>
      <c r="J969" s="105"/>
      <c r="K969" s="105"/>
      <c r="L969" s="5"/>
      <c r="M969" s="32"/>
      <c r="N969" s="23"/>
      <c r="O969" s="5"/>
      <c r="P969" s="32"/>
      <c r="AI969" s="3"/>
      <c r="AJ969" s="3"/>
    </row>
    <row r="970" spans="1:36" ht="18" customHeight="1">
      <c r="A970" s="31"/>
      <c r="B970" s="32"/>
      <c r="C970" s="103"/>
      <c r="D970" s="103"/>
      <c r="E970" s="103"/>
      <c r="F970" s="103"/>
      <c r="G970" s="103"/>
      <c r="H970" s="104"/>
      <c r="I970" s="105"/>
      <c r="J970" s="105"/>
      <c r="K970" s="105"/>
      <c r="L970" s="5"/>
      <c r="M970" s="32"/>
      <c r="N970" s="23"/>
      <c r="O970" s="5"/>
      <c r="P970" s="32"/>
      <c r="AI970" s="3"/>
      <c r="AJ970" s="3"/>
    </row>
    <row r="971" spans="1:36" ht="18" customHeight="1">
      <c r="A971" s="31"/>
      <c r="B971" s="32"/>
      <c r="C971" s="103"/>
      <c r="D971" s="103"/>
      <c r="E971" s="103"/>
      <c r="F971" s="103"/>
      <c r="G971" s="103"/>
      <c r="H971" s="104"/>
      <c r="I971" s="105"/>
      <c r="J971" s="105"/>
      <c r="K971" s="105"/>
      <c r="L971" s="5"/>
      <c r="M971" s="32"/>
      <c r="N971" s="23"/>
      <c r="O971" s="5"/>
      <c r="P971" s="32"/>
      <c r="AI971" s="3"/>
      <c r="AJ971" s="3"/>
    </row>
    <row r="972" spans="1:36" ht="18" customHeight="1">
      <c r="A972" s="31"/>
      <c r="B972" s="32"/>
      <c r="C972" s="103"/>
      <c r="D972" s="103"/>
      <c r="E972" s="103"/>
      <c r="F972" s="103"/>
      <c r="G972" s="103"/>
      <c r="H972" s="104"/>
      <c r="I972" s="105"/>
      <c r="J972" s="105"/>
      <c r="K972" s="105"/>
      <c r="L972" s="5"/>
      <c r="M972" s="32"/>
      <c r="N972" s="23"/>
      <c r="O972" s="5"/>
      <c r="P972" s="32"/>
      <c r="AI972" s="3"/>
      <c r="AJ972" s="3"/>
    </row>
    <row r="973" spans="1:36" ht="18" customHeight="1">
      <c r="A973" s="31"/>
      <c r="B973" s="32"/>
      <c r="C973" s="103"/>
      <c r="D973" s="103"/>
      <c r="E973" s="103"/>
      <c r="F973" s="103"/>
      <c r="G973" s="103"/>
      <c r="H973" s="104"/>
      <c r="I973" s="105"/>
      <c r="J973" s="105"/>
      <c r="K973" s="105"/>
      <c r="L973" s="5"/>
      <c r="M973" s="32"/>
      <c r="N973" s="23"/>
      <c r="O973" s="5"/>
      <c r="P973" s="32"/>
      <c r="AI973" s="3"/>
      <c r="AJ973" s="3"/>
    </row>
    <row r="974" spans="1:36" ht="18" customHeight="1">
      <c r="A974" s="31"/>
      <c r="B974" s="32"/>
      <c r="C974" s="103"/>
      <c r="D974" s="103"/>
      <c r="E974" s="103"/>
      <c r="F974" s="103"/>
      <c r="G974" s="103"/>
      <c r="H974" s="104"/>
      <c r="I974" s="105"/>
      <c r="J974" s="105"/>
      <c r="K974" s="105"/>
      <c r="L974" s="5"/>
      <c r="M974" s="32"/>
      <c r="N974" s="23"/>
      <c r="O974" s="5"/>
      <c r="P974" s="32"/>
      <c r="AI974" s="3"/>
      <c r="AJ974" s="3"/>
    </row>
    <row r="975" spans="1:36" ht="18" customHeight="1">
      <c r="A975" s="31"/>
      <c r="B975" s="32"/>
      <c r="C975" s="103"/>
      <c r="D975" s="103"/>
      <c r="E975" s="103"/>
      <c r="F975" s="103"/>
      <c r="G975" s="103"/>
      <c r="H975" s="104"/>
      <c r="I975" s="105"/>
      <c r="J975" s="105"/>
      <c r="K975" s="105"/>
      <c r="L975" s="5"/>
      <c r="M975" s="32"/>
      <c r="N975" s="23"/>
      <c r="O975" s="5"/>
      <c r="P975" s="32"/>
      <c r="AI975" s="3"/>
      <c r="AJ975" s="3"/>
    </row>
    <row r="976" spans="1:36" ht="18" customHeight="1">
      <c r="A976" s="31"/>
      <c r="B976" s="32"/>
      <c r="C976" s="103"/>
      <c r="D976" s="103"/>
      <c r="E976" s="103"/>
      <c r="F976" s="103"/>
      <c r="G976" s="103"/>
      <c r="H976" s="104"/>
      <c r="I976" s="105"/>
      <c r="J976" s="105"/>
      <c r="K976" s="105"/>
      <c r="L976" s="5"/>
      <c r="M976" s="32"/>
      <c r="N976" s="23"/>
      <c r="O976" s="5"/>
      <c r="P976" s="32"/>
      <c r="AI976" s="3"/>
      <c r="AJ976" s="3"/>
    </row>
    <row r="977" spans="1:36" ht="18" customHeight="1">
      <c r="A977" s="31"/>
      <c r="B977" s="32"/>
      <c r="C977" s="103"/>
      <c r="D977" s="103"/>
      <c r="E977" s="103"/>
      <c r="F977" s="103"/>
      <c r="G977" s="103"/>
      <c r="H977" s="104"/>
      <c r="I977" s="105"/>
      <c r="J977" s="105"/>
      <c r="K977" s="105"/>
      <c r="L977" s="5"/>
      <c r="M977" s="32"/>
      <c r="N977" s="23"/>
      <c r="O977" s="5"/>
      <c r="P977" s="32"/>
      <c r="AI977" s="3"/>
      <c r="AJ977" s="3"/>
    </row>
    <row r="978" spans="1:36" ht="18" customHeight="1">
      <c r="A978" s="31"/>
      <c r="B978" s="32"/>
      <c r="C978" s="103"/>
      <c r="D978" s="103"/>
      <c r="E978" s="103"/>
      <c r="F978" s="103"/>
      <c r="G978" s="103"/>
      <c r="H978" s="104"/>
      <c r="I978" s="105"/>
      <c r="J978" s="105"/>
      <c r="K978" s="105"/>
      <c r="L978" s="5"/>
      <c r="M978" s="32"/>
      <c r="N978" s="23"/>
      <c r="O978" s="5"/>
      <c r="P978" s="32"/>
      <c r="AI978" s="3"/>
      <c r="AJ978" s="3"/>
    </row>
    <row r="979" spans="1:36" ht="18" customHeight="1">
      <c r="A979" s="31"/>
      <c r="B979" s="32"/>
      <c r="C979" s="103"/>
      <c r="D979" s="103"/>
      <c r="E979" s="103"/>
      <c r="F979" s="103"/>
      <c r="G979" s="103"/>
      <c r="H979" s="104"/>
      <c r="I979" s="105"/>
      <c r="J979" s="105"/>
      <c r="K979" s="105"/>
      <c r="L979" s="5"/>
      <c r="M979" s="32"/>
      <c r="N979" s="23"/>
      <c r="O979" s="5"/>
      <c r="P979" s="32"/>
      <c r="AI979" s="3"/>
      <c r="AJ979" s="3"/>
    </row>
    <row r="980" spans="1:36" ht="18" customHeight="1">
      <c r="A980" s="31"/>
      <c r="B980" s="32"/>
      <c r="C980" s="103"/>
      <c r="D980" s="103"/>
      <c r="E980" s="103"/>
      <c r="F980" s="103"/>
      <c r="G980" s="103"/>
      <c r="H980" s="104"/>
      <c r="I980" s="105"/>
      <c r="J980" s="105"/>
      <c r="K980" s="105"/>
      <c r="L980" s="5"/>
      <c r="M980" s="32"/>
      <c r="N980" s="23"/>
      <c r="O980" s="5"/>
      <c r="P980" s="32"/>
      <c r="AI980" s="3"/>
      <c r="AJ980" s="3"/>
    </row>
    <row r="981" spans="1:36" ht="18" customHeight="1">
      <c r="A981" s="31"/>
      <c r="B981" s="32"/>
      <c r="C981" s="103"/>
      <c r="D981" s="103"/>
      <c r="E981" s="103"/>
      <c r="F981" s="103"/>
      <c r="G981" s="103"/>
      <c r="H981" s="104"/>
      <c r="I981" s="105"/>
      <c r="J981" s="105"/>
      <c r="K981" s="105"/>
      <c r="L981" s="5"/>
      <c r="M981" s="32"/>
      <c r="N981" s="23"/>
      <c r="O981" s="5"/>
      <c r="P981" s="32"/>
      <c r="AI981" s="3"/>
      <c r="AJ981" s="3"/>
    </row>
    <row r="982" spans="1:36" ht="18" customHeight="1">
      <c r="A982" s="31"/>
      <c r="B982" s="32"/>
      <c r="C982" s="103"/>
      <c r="D982" s="103"/>
      <c r="E982" s="103"/>
      <c r="F982" s="103"/>
      <c r="G982" s="103"/>
      <c r="H982" s="104"/>
      <c r="I982" s="105"/>
      <c r="J982" s="105"/>
      <c r="K982" s="105"/>
      <c r="L982" s="5"/>
      <c r="M982" s="32"/>
      <c r="N982" s="23"/>
      <c r="O982" s="5"/>
      <c r="P982" s="32"/>
      <c r="AI982" s="3"/>
      <c r="AJ982" s="3"/>
    </row>
    <row r="983" spans="1:36" ht="18" customHeight="1">
      <c r="A983" s="31"/>
      <c r="B983" s="32"/>
      <c r="C983" s="103"/>
      <c r="D983" s="103"/>
      <c r="E983" s="103"/>
      <c r="F983" s="103"/>
      <c r="G983" s="103"/>
      <c r="H983" s="104"/>
      <c r="I983" s="105"/>
      <c r="J983" s="105"/>
      <c r="K983" s="105"/>
      <c r="L983" s="5"/>
      <c r="M983" s="32"/>
      <c r="N983" s="23"/>
      <c r="O983" s="5"/>
      <c r="P983" s="32"/>
      <c r="AI983" s="3"/>
      <c r="AJ983" s="3"/>
    </row>
    <row r="984" spans="1:36" ht="18" customHeight="1">
      <c r="A984" s="31"/>
      <c r="B984" s="32"/>
      <c r="C984" s="103"/>
      <c r="D984" s="103"/>
      <c r="E984" s="103"/>
      <c r="F984" s="103"/>
      <c r="G984" s="103"/>
      <c r="H984" s="104"/>
      <c r="I984" s="105"/>
      <c r="J984" s="105"/>
      <c r="K984" s="105"/>
      <c r="L984" s="5"/>
      <c r="M984" s="32"/>
      <c r="N984" s="23"/>
      <c r="O984" s="5"/>
      <c r="P984" s="32"/>
      <c r="AI984" s="3"/>
      <c r="AJ984" s="3"/>
    </row>
    <row r="985" spans="1:36" ht="18" customHeight="1">
      <c r="A985" s="31"/>
      <c r="B985" s="32"/>
      <c r="C985" s="103"/>
      <c r="D985" s="103"/>
      <c r="E985" s="103"/>
      <c r="F985" s="103"/>
      <c r="G985" s="103"/>
      <c r="H985" s="104"/>
      <c r="I985" s="105"/>
      <c r="J985" s="105"/>
      <c r="K985" s="105"/>
      <c r="L985" s="5"/>
      <c r="M985" s="32"/>
      <c r="N985" s="23"/>
      <c r="O985" s="5"/>
      <c r="P985" s="32"/>
      <c r="AI985" s="3"/>
      <c r="AJ985" s="3"/>
    </row>
    <row r="986" spans="1:36" ht="18" customHeight="1">
      <c r="A986" s="31"/>
      <c r="B986" s="32"/>
      <c r="C986" s="103"/>
      <c r="D986" s="103"/>
      <c r="E986" s="103"/>
      <c r="F986" s="103"/>
      <c r="G986" s="103"/>
      <c r="H986" s="104"/>
      <c r="I986" s="105"/>
      <c r="J986" s="105"/>
      <c r="K986" s="105"/>
      <c r="L986" s="5"/>
      <c r="M986" s="32"/>
      <c r="N986" s="23"/>
      <c r="O986" s="5"/>
      <c r="P986" s="32"/>
      <c r="AI986" s="3"/>
      <c r="AJ986" s="3"/>
    </row>
    <row r="987" spans="1:36" ht="18" customHeight="1">
      <c r="A987" s="31"/>
      <c r="B987" s="32"/>
      <c r="C987" s="103"/>
      <c r="D987" s="103"/>
      <c r="E987" s="103"/>
      <c r="F987" s="103"/>
      <c r="G987" s="103"/>
      <c r="H987" s="104"/>
      <c r="I987" s="105"/>
      <c r="J987" s="105"/>
      <c r="K987" s="105"/>
      <c r="L987" s="5"/>
      <c r="M987" s="32"/>
      <c r="N987" s="23"/>
      <c r="O987" s="5"/>
      <c r="P987" s="32"/>
      <c r="AI987" s="3"/>
      <c r="AJ987" s="3"/>
    </row>
    <row r="988" spans="1:36" ht="18" customHeight="1">
      <c r="A988" s="31"/>
      <c r="B988" s="32"/>
      <c r="C988" s="103"/>
      <c r="D988" s="103"/>
      <c r="E988" s="103"/>
      <c r="F988" s="103"/>
      <c r="G988" s="103"/>
      <c r="H988" s="104"/>
      <c r="I988" s="105"/>
      <c r="J988" s="105"/>
      <c r="K988" s="105"/>
      <c r="L988" s="5"/>
      <c r="M988" s="32"/>
      <c r="N988" s="23"/>
      <c r="O988" s="5"/>
      <c r="P988" s="32"/>
      <c r="AI988" s="3"/>
      <c r="AJ988" s="3"/>
    </row>
    <row r="989" spans="1:36" ht="18" customHeight="1">
      <c r="A989" s="31"/>
      <c r="B989" s="32"/>
      <c r="C989" s="103"/>
      <c r="D989" s="103"/>
      <c r="E989" s="103"/>
      <c r="F989" s="103"/>
      <c r="G989" s="103"/>
      <c r="H989" s="104"/>
      <c r="I989" s="105"/>
      <c r="J989" s="105"/>
      <c r="K989" s="105"/>
      <c r="L989" s="5"/>
      <c r="M989" s="32"/>
      <c r="N989" s="23"/>
      <c r="O989" s="5"/>
      <c r="P989" s="32"/>
      <c r="AI989" s="3"/>
      <c r="AJ989" s="3"/>
    </row>
    <row r="990" spans="1:36" ht="18" customHeight="1">
      <c r="A990" s="31"/>
      <c r="B990" s="32"/>
      <c r="C990" s="103"/>
      <c r="D990" s="103"/>
      <c r="E990" s="103"/>
      <c r="F990" s="103"/>
      <c r="G990" s="103"/>
      <c r="H990" s="104"/>
      <c r="I990" s="105"/>
      <c r="J990" s="105"/>
      <c r="K990" s="105"/>
      <c r="L990" s="5"/>
      <c r="M990" s="32"/>
      <c r="N990" s="23"/>
      <c r="O990" s="5"/>
      <c r="P990" s="32"/>
      <c r="AI990" s="3"/>
      <c r="AJ990" s="3"/>
    </row>
    <row r="991" spans="1:36" ht="18" customHeight="1">
      <c r="A991" s="31"/>
      <c r="B991" s="32"/>
      <c r="C991" s="103"/>
      <c r="D991" s="103"/>
      <c r="E991" s="103"/>
      <c r="F991" s="103"/>
      <c r="G991" s="103"/>
      <c r="H991" s="104"/>
      <c r="I991" s="105"/>
      <c r="J991" s="105"/>
      <c r="K991" s="105"/>
      <c r="L991" s="5"/>
      <c r="M991" s="32"/>
      <c r="N991" s="23"/>
      <c r="O991" s="5"/>
      <c r="P991" s="32"/>
      <c r="AI991" s="3"/>
      <c r="AJ991" s="3"/>
    </row>
    <row r="992" spans="1:36" ht="18" customHeight="1">
      <c r="A992" s="31"/>
      <c r="B992" s="32"/>
      <c r="C992" s="103"/>
      <c r="D992" s="103"/>
      <c r="E992" s="103"/>
      <c r="F992" s="103"/>
      <c r="G992" s="103"/>
      <c r="H992" s="104"/>
      <c r="I992" s="105"/>
      <c r="J992" s="105"/>
      <c r="K992" s="105"/>
      <c r="L992" s="5"/>
      <c r="M992" s="32"/>
      <c r="N992" s="23"/>
      <c r="O992" s="5"/>
      <c r="P992" s="32"/>
      <c r="AI992" s="3"/>
      <c r="AJ992" s="3"/>
    </row>
    <row r="993" spans="1:36" ht="18" customHeight="1">
      <c r="A993" s="31"/>
      <c r="B993" s="32"/>
      <c r="C993" s="103"/>
      <c r="D993" s="103"/>
      <c r="E993" s="103"/>
      <c r="F993" s="103"/>
      <c r="G993" s="103"/>
      <c r="H993" s="104"/>
      <c r="I993" s="105"/>
      <c r="J993" s="105"/>
      <c r="K993" s="105"/>
      <c r="L993" s="5"/>
      <c r="M993" s="32"/>
      <c r="N993" s="23"/>
      <c r="O993" s="5"/>
      <c r="P993" s="32"/>
      <c r="AI993" s="3"/>
      <c r="AJ993" s="3"/>
    </row>
    <row r="994" spans="1:36" ht="18" customHeight="1">
      <c r="A994" s="31"/>
      <c r="B994" s="32"/>
      <c r="C994" s="103"/>
      <c r="D994" s="103"/>
      <c r="E994" s="103"/>
      <c r="F994" s="103"/>
      <c r="G994" s="103"/>
      <c r="H994" s="104"/>
      <c r="I994" s="105"/>
      <c r="J994" s="105"/>
      <c r="K994" s="105"/>
      <c r="L994" s="5"/>
      <c r="M994" s="32"/>
      <c r="N994" s="23"/>
      <c r="O994" s="5"/>
      <c r="P994" s="32"/>
      <c r="AI994" s="3"/>
      <c r="AJ994" s="3"/>
    </row>
    <row r="995" spans="1:36" ht="18" customHeight="1">
      <c r="A995" s="31"/>
      <c r="B995" s="32"/>
      <c r="C995" s="103"/>
      <c r="D995" s="103"/>
      <c r="E995" s="103"/>
      <c r="F995" s="103"/>
      <c r="G995" s="103"/>
      <c r="H995" s="104"/>
      <c r="I995" s="105"/>
      <c r="J995" s="105"/>
      <c r="K995" s="105"/>
      <c r="L995" s="5"/>
      <c r="M995" s="32"/>
      <c r="N995" s="23"/>
      <c r="O995" s="5"/>
      <c r="P995" s="32"/>
      <c r="AI995" s="3"/>
      <c r="AJ995" s="3"/>
    </row>
    <row r="996" spans="1:36" ht="18" customHeight="1">
      <c r="A996" s="31"/>
      <c r="B996" s="32"/>
      <c r="C996" s="103"/>
      <c r="D996" s="103"/>
      <c r="E996" s="103"/>
      <c r="F996" s="103"/>
      <c r="G996" s="103"/>
      <c r="H996" s="104"/>
      <c r="I996" s="105"/>
      <c r="J996" s="105"/>
      <c r="K996" s="105"/>
      <c r="L996" s="5"/>
      <c r="M996" s="32"/>
      <c r="N996" s="23"/>
      <c r="O996" s="5"/>
      <c r="P996" s="32"/>
      <c r="AI996" s="3"/>
      <c r="AJ996" s="3"/>
    </row>
    <row r="997" spans="1:36" ht="18" customHeight="1">
      <c r="A997" s="31"/>
      <c r="B997" s="32"/>
      <c r="C997" s="103"/>
      <c r="D997" s="103"/>
      <c r="E997" s="103"/>
      <c r="F997" s="103"/>
      <c r="G997" s="103"/>
      <c r="H997" s="104"/>
      <c r="I997" s="105"/>
      <c r="J997" s="105"/>
      <c r="K997" s="105"/>
      <c r="L997" s="5"/>
      <c r="M997" s="32"/>
      <c r="N997" s="23"/>
      <c r="O997" s="5"/>
      <c r="P997" s="32"/>
      <c r="AI997" s="3"/>
      <c r="AJ997" s="3"/>
    </row>
    <row r="998" spans="1:36" ht="18" customHeight="1">
      <c r="A998" s="31"/>
      <c r="B998" s="32"/>
      <c r="C998" s="103"/>
      <c r="D998" s="103"/>
      <c r="E998" s="103"/>
      <c r="F998" s="103"/>
      <c r="G998" s="103"/>
      <c r="H998" s="104"/>
      <c r="I998" s="105"/>
      <c r="J998" s="105"/>
      <c r="K998" s="105"/>
      <c r="L998" s="5"/>
      <c r="M998" s="32"/>
      <c r="N998" s="23"/>
      <c r="O998" s="5"/>
      <c r="P998" s="32"/>
      <c r="AI998" s="3"/>
      <c r="AJ998" s="3"/>
    </row>
    <row r="999" spans="1:36" ht="18" customHeight="1">
      <c r="A999" s="31"/>
      <c r="B999" s="32"/>
      <c r="C999" s="103"/>
      <c r="D999" s="103"/>
      <c r="E999" s="103"/>
      <c r="F999" s="103"/>
      <c r="G999" s="103"/>
      <c r="H999" s="104"/>
      <c r="I999" s="105"/>
      <c r="J999" s="105"/>
      <c r="K999" s="105"/>
      <c r="L999" s="5"/>
      <c r="M999" s="32"/>
      <c r="N999" s="23"/>
      <c r="O999" s="5"/>
      <c r="P999" s="32"/>
      <c r="AI999" s="3"/>
      <c r="AJ999" s="3"/>
    </row>
    <row r="1000" spans="1:36" ht="18" customHeight="1">
      <c r="A1000" s="31"/>
      <c r="B1000" s="32"/>
      <c r="C1000" s="103"/>
      <c r="D1000" s="103"/>
      <c r="E1000" s="103"/>
      <c r="F1000" s="103"/>
      <c r="G1000" s="103"/>
      <c r="H1000" s="104"/>
      <c r="I1000" s="105"/>
      <c r="J1000" s="105"/>
      <c r="K1000" s="105"/>
      <c r="L1000" s="5"/>
      <c r="M1000" s="32"/>
      <c r="N1000" s="23"/>
      <c r="O1000" s="5"/>
      <c r="P1000" s="32"/>
      <c r="AI1000" s="3"/>
      <c r="AJ1000" s="3"/>
    </row>
    <row r="1001" spans="1:36" ht="18" customHeight="1">
      <c r="A1001" s="31"/>
      <c r="B1001" s="32"/>
      <c r="C1001" s="103"/>
      <c r="D1001" s="103"/>
      <c r="E1001" s="103"/>
      <c r="F1001" s="103"/>
      <c r="G1001" s="103"/>
      <c r="H1001" s="104"/>
      <c r="I1001" s="105"/>
      <c r="J1001" s="105"/>
      <c r="K1001" s="105"/>
      <c r="L1001" s="5"/>
      <c r="M1001" s="32"/>
      <c r="N1001" s="23"/>
      <c r="O1001" s="5"/>
      <c r="P1001" s="32"/>
      <c r="AI1001" s="3"/>
      <c r="AJ1001" s="3"/>
    </row>
    <row r="1002" spans="1:36" ht="18" customHeight="1">
      <c r="A1002" s="31"/>
      <c r="B1002" s="32"/>
      <c r="C1002" s="103"/>
      <c r="D1002" s="103"/>
      <c r="E1002" s="103"/>
      <c r="F1002" s="103"/>
      <c r="G1002" s="103"/>
      <c r="H1002" s="104"/>
      <c r="I1002" s="105"/>
      <c r="J1002" s="105"/>
      <c r="K1002" s="105"/>
      <c r="L1002" s="5"/>
      <c r="M1002" s="32"/>
      <c r="N1002" s="23"/>
      <c r="O1002" s="5"/>
      <c r="P1002" s="32"/>
      <c r="AI1002" s="3"/>
      <c r="AJ1002" s="3"/>
    </row>
    <row r="1003" spans="1:36" ht="18" customHeight="1">
      <c r="A1003" s="31"/>
      <c r="B1003" s="32"/>
      <c r="C1003" s="103"/>
      <c r="D1003" s="103"/>
      <c r="E1003" s="103"/>
      <c r="F1003" s="103"/>
      <c r="G1003" s="103"/>
      <c r="H1003" s="104"/>
      <c r="I1003" s="105"/>
      <c r="J1003" s="105"/>
      <c r="K1003" s="105"/>
      <c r="L1003" s="5"/>
      <c r="M1003" s="32"/>
      <c r="N1003" s="23"/>
      <c r="O1003" s="5"/>
      <c r="P1003" s="32"/>
      <c r="AI1003" s="3"/>
      <c r="AJ1003" s="3"/>
    </row>
    <row r="1004" spans="1:36" ht="18" customHeight="1">
      <c r="A1004" s="31"/>
      <c r="B1004" s="32"/>
      <c r="C1004" s="103"/>
      <c r="D1004" s="103"/>
      <c r="E1004" s="103"/>
      <c r="F1004" s="103"/>
      <c r="G1004" s="103"/>
      <c r="H1004" s="104"/>
      <c r="I1004" s="105"/>
      <c r="J1004" s="105"/>
      <c r="K1004" s="105"/>
      <c r="L1004" s="5"/>
      <c r="M1004" s="32"/>
      <c r="N1004" s="23"/>
      <c r="O1004" s="5"/>
      <c r="P1004" s="32"/>
      <c r="AI1004" s="3"/>
      <c r="AJ1004" s="3"/>
    </row>
    <row r="1005" spans="1:36" ht="18" customHeight="1">
      <c r="A1005" s="31"/>
      <c r="B1005" s="32"/>
      <c r="C1005" s="103"/>
      <c r="D1005" s="103"/>
      <c r="E1005" s="103"/>
      <c r="F1005" s="103"/>
      <c r="G1005" s="103"/>
      <c r="H1005" s="104"/>
      <c r="I1005" s="105"/>
      <c r="J1005" s="105"/>
      <c r="K1005" s="105"/>
      <c r="L1005" s="5"/>
      <c r="M1005" s="32"/>
      <c r="N1005" s="23"/>
      <c r="O1005" s="5"/>
      <c r="P1005" s="32"/>
      <c r="AI1005" s="3"/>
      <c r="AJ1005" s="3"/>
    </row>
    <row r="1006" spans="1:36" ht="18" customHeight="1">
      <c r="A1006" s="31"/>
      <c r="B1006" s="32"/>
      <c r="C1006" s="103"/>
      <c r="D1006" s="103"/>
      <c r="E1006" s="103"/>
      <c r="F1006" s="103"/>
      <c r="G1006" s="103"/>
      <c r="H1006" s="104"/>
      <c r="I1006" s="105"/>
      <c r="J1006" s="105"/>
      <c r="K1006" s="105"/>
      <c r="L1006" s="5"/>
      <c r="M1006" s="32"/>
      <c r="N1006" s="23"/>
      <c r="O1006" s="5"/>
      <c r="P1006" s="32"/>
      <c r="AI1006" s="3"/>
      <c r="AJ1006" s="3"/>
    </row>
    <row r="1007" spans="1:36" ht="18" customHeight="1">
      <c r="A1007" s="31"/>
      <c r="B1007" s="32"/>
      <c r="C1007" s="103"/>
      <c r="D1007" s="103"/>
      <c r="E1007" s="103"/>
      <c r="F1007" s="103"/>
      <c r="G1007" s="103"/>
      <c r="H1007" s="104"/>
      <c r="I1007" s="105"/>
      <c r="J1007" s="105"/>
      <c r="K1007" s="105"/>
      <c r="L1007" s="5"/>
      <c r="M1007" s="32"/>
      <c r="N1007" s="23"/>
      <c r="O1007" s="5"/>
      <c r="P1007" s="32"/>
      <c r="AI1007" s="3"/>
      <c r="AJ1007" s="3"/>
    </row>
    <row r="1008" spans="1:36" ht="18" customHeight="1">
      <c r="A1008" s="31"/>
      <c r="B1008" s="32"/>
      <c r="C1008" s="103"/>
      <c r="D1008" s="103"/>
      <c r="E1008" s="103"/>
      <c r="F1008" s="103"/>
      <c r="G1008" s="103"/>
      <c r="H1008" s="104"/>
      <c r="I1008" s="105"/>
      <c r="J1008" s="105"/>
      <c r="K1008" s="105"/>
      <c r="L1008" s="5"/>
      <c r="M1008" s="32"/>
      <c r="N1008" s="23"/>
      <c r="O1008" s="5"/>
      <c r="P1008" s="32"/>
      <c r="AI1008" s="3"/>
      <c r="AJ1008" s="3"/>
    </row>
    <row r="1009" spans="1:36" ht="18" customHeight="1">
      <c r="A1009" s="31"/>
      <c r="B1009" s="32"/>
      <c r="C1009" s="103"/>
      <c r="D1009" s="103"/>
      <c r="E1009" s="103"/>
      <c r="F1009" s="103"/>
      <c r="G1009" s="103"/>
      <c r="H1009" s="104"/>
      <c r="I1009" s="105"/>
      <c r="J1009" s="105"/>
      <c r="K1009" s="105"/>
      <c r="L1009" s="5"/>
      <c r="M1009" s="32"/>
      <c r="N1009" s="23"/>
      <c r="O1009" s="5"/>
      <c r="P1009" s="32"/>
      <c r="AI1009" s="3"/>
      <c r="AJ1009" s="3"/>
    </row>
    <row r="1010" spans="1:36" ht="18" customHeight="1">
      <c r="A1010" s="31"/>
      <c r="B1010" s="32"/>
      <c r="C1010" s="103"/>
      <c r="D1010" s="103"/>
      <c r="E1010" s="103"/>
      <c r="F1010" s="103"/>
      <c r="G1010" s="103"/>
      <c r="H1010" s="104"/>
      <c r="I1010" s="105"/>
      <c r="J1010" s="105"/>
      <c r="K1010" s="105"/>
      <c r="L1010" s="5"/>
      <c r="M1010" s="32"/>
      <c r="N1010" s="23"/>
      <c r="O1010" s="5"/>
      <c r="P1010" s="32"/>
      <c r="AI1010" s="3"/>
      <c r="AJ1010" s="3"/>
    </row>
    <row r="1011" spans="1:36" ht="18" customHeight="1">
      <c r="A1011" s="31"/>
      <c r="B1011" s="32"/>
      <c r="C1011" s="103"/>
      <c r="D1011" s="103"/>
      <c r="E1011" s="103"/>
      <c r="F1011" s="103"/>
      <c r="G1011" s="103"/>
      <c r="H1011" s="104"/>
      <c r="I1011" s="105"/>
      <c r="J1011" s="105"/>
      <c r="K1011" s="105"/>
      <c r="L1011" s="5"/>
      <c r="M1011" s="32"/>
      <c r="N1011" s="23"/>
      <c r="O1011" s="5"/>
      <c r="P1011" s="32"/>
      <c r="AI1011" s="3"/>
      <c r="AJ1011" s="3"/>
    </row>
    <row r="1012" spans="1:36" ht="18" customHeight="1">
      <c r="A1012" s="31"/>
      <c r="B1012" s="32"/>
      <c r="C1012" s="103"/>
      <c r="D1012" s="103"/>
      <c r="E1012" s="103"/>
      <c r="F1012" s="103"/>
      <c r="G1012" s="103"/>
      <c r="H1012" s="104"/>
      <c r="I1012" s="105"/>
      <c r="J1012" s="105"/>
      <c r="K1012" s="105"/>
      <c r="L1012" s="5"/>
      <c r="M1012" s="32"/>
      <c r="N1012" s="23"/>
      <c r="O1012" s="5"/>
      <c r="P1012" s="32"/>
      <c r="AI1012" s="3"/>
      <c r="AJ1012" s="3"/>
    </row>
    <row r="1013" spans="1:36" ht="18" customHeight="1">
      <c r="A1013" s="31"/>
      <c r="B1013" s="32"/>
      <c r="C1013" s="103"/>
      <c r="D1013" s="103"/>
      <c r="E1013" s="103"/>
      <c r="F1013" s="103"/>
      <c r="G1013" s="103"/>
      <c r="H1013" s="104"/>
      <c r="I1013" s="105"/>
      <c r="J1013" s="105"/>
      <c r="K1013" s="105"/>
      <c r="L1013" s="5"/>
      <c r="M1013" s="32"/>
      <c r="N1013" s="23"/>
      <c r="O1013" s="5"/>
      <c r="P1013" s="32"/>
      <c r="AI1013" s="3"/>
      <c r="AJ1013" s="3"/>
    </row>
    <row r="1014" spans="1:36" ht="18" customHeight="1">
      <c r="A1014" s="31"/>
      <c r="B1014" s="32"/>
      <c r="C1014" s="103"/>
      <c r="D1014" s="103"/>
      <c r="E1014" s="103"/>
      <c r="F1014" s="103"/>
      <c r="G1014" s="103"/>
      <c r="H1014" s="104"/>
      <c r="I1014" s="105"/>
      <c r="J1014" s="105"/>
      <c r="K1014" s="105"/>
      <c r="L1014" s="5"/>
      <c r="M1014" s="32"/>
      <c r="N1014" s="23"/>
      <c r="O1014" s="5"/>
      <c r="P1014" s="32"/>
      <c r="AI1014" s="3"/>
      <c r="AJ1014" s="3"/>
    </row>
    <row r="1015" spans="1:36" ht="18" customHeight="1">
      <c r="A1015" s="31"/>
      <c r="B1015" s="32"/>
      <c r="C1015" s="103"/>
      <c r="D1015" s="103"/>
      <c r="E1015" s="103"/>
      <c r="F1015" s="103"/>
      <c r="G1015" s="103"/>
      <c r="H1015" s="104"/>
      <c r="I1015" s="105"/>
      <c r="J1015" s="105"/>
      <c r="K1015" s="105"/>
      <c r="L1015" s="5"/>
      <c r="M1015" s="32"/>
      <c r="N1015" s="23"/>
      <c r="O1015" s="5"/>
      <c r="P1015" s="32"/>
      <c r="AI1015" s="3"/>
      <c r="AJ1015" s="3"/>
    </row>
    <row r="1016" spans="1:36" ht="18" customHeight="1">
      <c r="A1016" s="31"/>
      <c r="B1016" s="32"/>
      <c r="C1016" s="103"/>
      <c r="D1016" s="103"/>
      <c r="E1016" s="103"/>
      <c r="F1016" s="103"/>
      <c r="G1016" s="103"/>
      <c r="H1016" s="104"/>
      <c r="I1016" s="105"/>
      <c r="J1016" s="105"/>
      <c r="K1016" s="105"/>
      <c r="L1016" s="5"/>
      <c r="M1016" s="32"/>
      <c r="N1016" s="23"/>
      <c r="O1016" s="5"/>
      <c r="P1016" s="32"/>
      <c r="AI1016" s="3"/>
      <c r="AJ1016" s="3"/>
    </row>
    <row r="1017" spans="1:36" ht="18" customHeight="1">
      <c r="A1017" s="31"/>
      <c r="B1017" s="32"/>
      <c r="C1017" s="103"/>
      <c r="D1017" s="103"/>
      <c r="E1017" s="103"/>
      <c r="F1017" s="103"/>
      <c r="G1017" s="103"/>
      <c r="H1017" s="104"/>
      <c r="I1017" s="105"/>
      <c r="J1017" s="105"/>
      <c r="K1017" s="105"/>
      <c r="L1017" s="5"/>
      <c r="M1017" s="32"/>
      <c r="N1017" s="23"/>
      <c r="O1017" s="5"/>
      <c r="P1017" s="32"/>
      <c r="AI1017" s="3"/>
      <c r="AJ1017" s="3"/>
    </row>
    <row r="1018" spans="1:36" ht="18" customHeight="1">
      <c r="A1018" s="31"/>
      <c r="B1018" s="32"/>
      <c r="C1018" s="103"/>
      <c r="D1018" s="103"/>
      <c r="E1018" s="103"/>
      <c r="F1018" s="103"/>
      <c r="G1018" s="103"/>
      <c r="H1018" s="104"/>
      <c r="I1018" s="105"/>
      <c r="J1018" s="105"/>
      <c r="K1018" s="105"/>
      <c r="L1018" s="5"/>
      <c r="M1018" s="32"/>
      <c r="N1018" s="23"/>
      <c r="O1018" s="5"/>
      <c r="P1018" s="32"/>
      <c r="AI1018" s="3"/>
      <c r="AJ1018" s="3"/>
    </row>
    <row r="1019" spans="1:36" ht="18" customHeight="1">
      <c r="A1019" s="31"/>
      <c r="B1019" s="32"/>
      <c r="C1019" s="103"/>
      <c r="D1019" s="103"/>
      <c r="E1019" s="103"/>
      <c r="F1019" s="103"/>
      <c r="G1019" s="103"/>
      <c r="H1019" s="104"/>
      <c r="I1019" s="105"/>
      <c r="J1019" s="105"/>
      <c r="K1019" s="105"/>
      <c r="L1019" s="5"/>
      <c r="M1019" s="32"/>
      <c r="N1019" s="23"/>
      <c r="O1019" s="5"/>
      <c r="P1019" s="32"/>
      <c r="AI1019" s="3"/>
      <c r="AJ1019" s="3"/>
    </row>
    <row r="1020" spans="1:36" ht="18" customHeight="1">
      <c r="A1020" s="31"/>
      <c r="B1020" s="32"/>
      <c r="C1020" s="103"/>
      <c r="D1020" s="103"/>
      <c r="E1020" s="103"/>
      <c r="F1020" s="103"/>
      <c r="G1020" s="103"/>
      <c r="H1020" s="104"/>
      <c r="I1020" s="105"/>
      <c r="J1020" s="105"/>
      <c r="K1020" s="105"/>
      <c r="L1020" s="5"/>
      <c r="M1020" s="32"/>
      <c r="N1020" s="23"/>
      <c r="O1020" s="5"/>
      <c r="P1020" s="32"/>
      <c r="AI1020" s="3"/>
      <c r="AJ1020" s="3"/>
    </row>
    <row r="1021" spans="1:36" ht="18" customHeight="1">
      <c r="A1021" s="31"/>
      <c r="B1021" s="32"/>
      <c r="C1021" s="103"/>
      <c r="D1021" s="103"/>
      <c r="E1021" s="103"/>
      <c r="F1021" s="103"/>
      <c r="G1021" s="103"/>
      <c r="H1021" s="104"/>
      <c r="I1021" s="105"/>
      <c r="J1021" s="105"/>
      <c r="K1021" s="105"/>
      <c r="L1021" s="5"/>
      <c r="M1021" s="32"/>
      <c r="N1021" s="23"/>
      <c r="O1021" s="5"/>
      <c r="P1021" s="32"/>
      <c r="AI1021" s="3"/>
      <c r="AJ1021" s="3"/>
    </row>
    <row r="1022" spans="1:36" ht="18" customHeight="1">
      <c r="A1022" s="31"/>
      <c r="B1022" s="32"/>
      <c r="C1022" s="103"/>
      <c r="D1022" s="103"/>
      <c r="E1022" s="103"/>
      <c r="F1022" s="103"/>
      <c r="G1022" s="103"/>
      <c r="H1022" s="104"/>
      <c r="I1022" s="105"/>
      <c r="J1022" s="105"/>
      <c r="K1022" s="105"/>
      <c r="L1022" s="5"/>
      <c r="M1022" s="32"/>
      <c r="N1022" s="23"/>
      <c r="O1022" s="5"/>
      <c r="P1022" s="32"/>
      <c r="AI1022" s="3"/>
      <c r="AJ1022" s="3"/>
    </row>
    <row r="1023" spans="1:36" ht="18" customHeight="1">
      <c r="A1023" s="31"/>
      <c r="B1023" s="32"/>
      <c r="C1023" s="103"/>
      <c r="D1023" s="103"/>
      <c r="E1023" s="103"/>
      <c r="F1023" s="103"/>
      <c r="G1023" s="103"/>
      <c r="H1023" s="104"/>
      <c r="I1023" s="105"/>
      <c r="J1023" s="105"/>
      <c r="K1023" s="105"/>
      <c r="L1023" s="5"/>
      <c r="M1023" s="32"/>
      <c r="N1023" s="23"/>
      <c r="O1023" s="5"/>
      <c r="P1023" s="32"/>
      <c r="AI1023" s="3"/>
      <c r="AJ1023" s="3"/>
    </row>
    <row r="1024" spans="1:36" ht="18" customHeight="1">
      <c r="A1024" s="31"/>
      <c r="B1024" s="32"/>
      <c r="C1024" s="103"/>
      <c r="D1024" s="103"/>
      <c r="E1024" s="103"/>
      <c r="F1024" s="103"/>
      <c r="G1024" s="103"/>
      <c r="H1024" s="104"/>
      <c r="I1024" s="105"/>
      <c r="J1024" s="105"/>
      <c r="K1024" s="105"/>
      <c r="L1024" s="5"/>
      <c r="M1024" s="32"/>
      <c r="N1024" s="23"/>
      <c r="O1024" s="5"/>
      <c r="P1024" s="32"/>
      <c r="AI1024" s="3"/>
      <c r="AJ1024" s="3"/>
    </row>
    <row r="1025" spans="1:36" ht="18" customHeight="1">
      <c r="A1025" s="31"/>
      <c r="B1025" s="32"/>
      <c r="C1025" s="103"/>
      <c r="D1025" s="103"/>
      <c r="E1025" s="103"/>
      <c r="F1025" s="103"/>
      <c r="G1025" s="103"/>
      <c r="H1025" s="104"/>
      <c r="I1025" s="105"/>
      <c r="J1025" s="105"/>
      <c r="K1025" s="105"/>
      <c r="L1025" s="5"/>
      <c r="M1025" s="32"/>
      <c r="N1025" s="23"/>
      <c r="O1025" s="5"/>
      <c r="P1025" s="32"/>
      <c r="AI1025" s="3"/>
      <c r="AJ1025" s="3"/>
    </row>
    <row r="1026" spans="1:36" ht="18" customHeight="1">
      <c r="A1026" s="31"/>
      <c r="B1026" s="32"/>
      <c r="C1026" s="103"/>
      <c r="D1026" s="103"/>
      <c r="E1026" s="103"/>
      <c r="F1026" s="103"/>
      <c r="G1026" s="103"/>
      <c r="H1026" s="104"/>
      <c r="I1026" s="105"/>
      <c r="J1026" s="105"/>
      <c r="K1026" s="105"/>
      <c r="L1026" s="5"/>
      <c r="M1026" s="32"/>
      <c r="N1026" s="23"/>
      <c r="O1026" s="5"/>
      <c r="P1026" s="32"/>
      <c r="AI1026" s="3"/>
      <c r="AJ1026" s="3"/>
    </row>
    <row r="1027" spans="1:36" ht="18" customHeight="1">
      <c r="A1027" s="31"/>
      <c r="B1027" s="32"/>
      <c r="C1027" s="103"/>
      <c r="D1027" s="103"/>
      <c r="E1027" s="103"/>
      <c r="F1027" s="103"/>
      <c r="G1027" s="103"/>
      <c r="H1027" s="104"/>
      <c r="I1027" s="105"/>
      <c r="J1027" s="105"/>
      <c r="K1027" s="105"/>
      <c r="L1027" s="5"/>
      <c r="M1027" s="32"/>
      <c r="N1027" s="23"/>
      <c r="O1027" s="5"/>
      <c r="P1027" s="32"/>
      <c r="AI1027" s="3"/>
      <c r="AJ1027" s="3"/>
    </row>
    <row r="1028" spans="1:36" ht="18" customHeight="1">
      <c r="A1028" s="31"/>
      <c r="B1028" s="32"/>
      <c r="C1028" s="103"/>
      <c r="D1028" s="103"/>
      <c r="E1028" s="103"/>
      <c r="F1028" s="103"/>
      <c r="G1028" s="103"/>
      <c r="H1028" s="104"/>
      <c r="I1028" s="105"/>
      <c r="J1028" s="105"/>
      <c r="K1028" s="105"/>
      <c r="L1028" s="5"/>
      <c r="M1028" s="32"/>
      <c r="N1028" s="23"/>
      <c r="O1028" s="5"/>
      <c r="P1028" s="32"/>
      <c r="AI1028" s="3"/>
      <c r="AJ1028" s="3"/>
    </row>
    <row r="1029" spans="1:36" ht="18" customHeight="1">
      <c r="A1029" s="31"/>
      <c r="B1029" s="32"/>
      <c r="C1029" s="103"/>
      <c r="D1029" s="103"/>
      <c r="E1029" s="103"/>
      <c r="F1029" s="103"/>
      <c r="G1029" s="103"/>
      <c r="H1029" s="104"/>
      <c r="I1029" s="105"/>
      <c r="J1029" s="105"/>
      <c r="K1029" s="105"/>
      <c r="L1029" s="5"/>
      <c r="M1029" s="32"/>
      <c r="N1029" s="23"/>
      <c r="O1029" s="5"/>
      <c r="P1029" s="32"/>
      <c r="AI1029" s="3"/>
      <c r="AJ1029" s="3"/>
    </row>
    <row r="1030" spans="1:36" ht="18" customHeight="1">
      <c r="A1030" s="31"/>
      <c r="B1030" s="32"/>
      <c r="C1030" s="103"/>
      <c r="D1030" s="103"/>
      <c r="E1030" s="103"/>
      <c r="F1030" s="103"/>
      <c r="G1030" s="103"/>
      <c r="H1030" s="104"/>
      <c r="I1030" s="105"/>
      <c r="J1030" s="105"/>
      <c r="K1030" s="105"/>
      <c r="L1030" s="5"/>
      <c r="M1030" s="32"/>
      <c r="N1030" s="23"/>
      <c r="O1030" s="5"/>
      <c r="P1030" s="32"/>
      <c r="AI1030" s="3"/>
      <c r="AJ1030" s="3"/>
    </row>
    <row r="1031" spans="1:36" ht="18" customHeight="1">
      <c r="A1031" s="31"/>
      <c r="B1031" s="32"/>
      <c r="C1031" s="103"/>
      <c r="D1031" s="103"/>
      <c r="E1031" s="103"/>
      <c r="F1031" s="103"/>
      <c r="G1031" s="103"/>
      <c r="H1031" s="104"/>
      <c r="I1031" s="105"/>
      <c r="J1031" s="105"/>
      <c r="K1031" s="105"/>
      <c r="L1031" s="5"/>
      <c r="M1031" s="32"/>
      <c r="N1031" s="23"/>
      <c r="O1031" s="5"/>
      <c r="P1031" s="32"/>
      <c r="AI1031" s="3"/>
      <c r="AJ1031" s="3"/>
    </row>
    <row r="1032" spans="1:36" ht="18" customHeight="1">
      <c r="A1032" s="31"/>
      <c r="B1032" s="32"/>
      <c r="C1032" s="103"/>
      <c r="D1032" s="103"/>
      <c r="E1032" s="103"/>
      <c r="F1032" s="103"/>
      <c r="G1032" s="103"/>
      <c r="H1032" s="104"/>
      <c r="I1032" s="105"/>
      <c r="J1032" s="105"/>
      <c r="K1032" s="105"/>
      <c r="L1032" s="5"/>
      <c r="M1032" s="32"/>
      <c r="N1032" s="23"/>
      <c r="O1032" s="5"/>
      <c r="P1032" s="32"/>
      <c r="AI1032" s="3"/>
      <c r="AJ1032" s="3"/>
    </row>
    <row r="1033" spans="1:36" ht="18" customHeight="1">
      <c r="A1033" s="31"/>
      <c r="B1033" s="32"/>
      <c r="C1033" s="103"/>
      <c r="D1033" s="103"/>
      <c r="E1033" s="103"/>
      <c r="F1033" s="103"/>
      <c r="G1033" s="103"/>
      <c r="H1033" s="104"/>
      <c r="I1033" s="105"/>
      <c r="J1033" s="105"/>
      <c r="K1033" s="105"/>
      <c r="L1033" s="5"/>
      <c r="M1033" s="32"/>
      <c r="N1033" s="23"/>
      <c r="O1033" s="5"/>
      <c r="P1033" s="32"/>
      <c r="AI1033" s="3"/>
      <c r="AJ1033" s="3"/>
    </row>
    <row r="1034" spans="1:36" ht="18" customHeight="1">
      <c r="A1034" s="31"/>
      <c r="B1034" s="32"/>
      <c r="C1034" s="103"/>
      <c r="D1034" s="103"/>
      <c r="E1034" s="103"/>
      <c r="F1034" s="103"/>
      <c r="G1034" s="103"/>
      <c r="H1034" s="104"/>
      <c r="I1034" s="105"/>
      <c r="J1034" s="105"/>
      <c r="K1034" s="105"/>
      <c r="L1034" s="5"/>
      <c r="M1034" s="32"/>
      <c r="N1034" s="23"/>
      <c r="O1034" s="5"/>
      <c r="P1034" s="32"/>
      <c r="AI1034" s="3"/>
      <c r="AJ1034" s="3"/>
    </row>
    <row r="1035" spans="1:36" ht="18" customHeight="1">
      <c r="A1035" s="31"/>
      <c r="B1035" s="32"/>
      <c r="C1035" s="103"/>
      <c r="D1035" s="103"/>
      <c r="E1035" s="103"/>
      <c r="F1035" s="103"/>
      <c r="G1035" s="103"/>
      <c r="H1035" s="104"/>
      <c r="I1035" s="105"/>
      <c r="J1035" s="105"/>
      <c r="K1035" s="105"/>
      <c r="L1035" s="5"/>
      <c r="M1035" s="32"/>
      <c r="N1035" s="23"/>
      <c r="O1035" s="5"/>
      <c r="P1035" s="32"/>
      <c r="AI1035" s="3"/>
      <c r="AJ1035" s="3"/>
    </row>
    <row r="1036" spans="1:36" ht="18" customHeight="1">
      <c r="A1036" s="31"/>
      <c r="B1036" s="32"/>
      <c r="C1036" s="103"/>
      <c r="D1036" s="103"/>
      <c r="E1036" s="103"/>
      <c r="F1036" s="103"/>
      <c r="G1036" s="103"/>
      <c r="H1036" s="104"/>
      <c r="I1036" s="105"/>
      <c r="J1036" s="105"/>
      <c r="K1036" s="105"/>
      <c r="L1036" s="5"/>
      <c r="M1036" s="32"/>
      <c r="N1036" s="23"/>
      <c r="O1036" s="5"/>
      <c r="P1036" s="32"/>
      <c r="AI1036" s="3"/>
      <c r="AJ1036" s="3"/>
    </row>
    <row r="1037" spans="1:36" ht="18" customHeight="1">
      <c r="A1037" s="31"/>
      <c r="B1037" s="32"/>
      <c r="C1037" s="103"/>
      <c r="D1037" s="103"/>
      <c r="E1037" s="103"/>
      <c r="F1037" s="103"/>
      <c r="G1037" s="103"/>
      <c r="H1037" s="104"/>
      <c r="I1037" s="105"/>
      <c r="J1037" s="105"/>
      <c r="K1037" s="105"/>
      <c r="L1037" s="5"/>
      <c r="M1037" s="32"/>
      <c r="N1037" s="23"/>
      <c r="O1037" s="5"/>
      <c r="P1037" s="32"/>
      <c r="AI1037" s="3"/>
      <c r="AJ1037" s="3"/>
    </row>
    <row r="1038" spans="1:36" ht="18" customHeight="1">
      <c r="A1038" s="31"/>
      <c r="B1038" s="32"/>
      <c r="C1038" s="103"/>
      <c r="D1038" s="103"/>
      <c r="E1038" s="103"/>
      <c r="F1038" s="103"/>
      <c r="G1038" s="103"/>
      <c r="H1038" s="104"/>
      <c r="I1038" s="105"/>
      <c r="J1038" s="105"/>
      <c r="K1038" s="105"/>
      <c r="L1038" s="5"/>
      <c r="M1038" s="32"/>
      <c r="N1038" s="23"/>
      <c r="O1038" s="5"/>
      <c r="P1038" s="32"/>
      <c r="AI1038" s="3"/>
      <c r="AJ1038" s="3"/>
    </row>
    <row r="1039" spans="1:36" ht="18" customHeight="1">
      <c r="A1039" s="31"/>
      <c r="B1039" s="32"/>
      <c r="C1039" s="103"/>
      <c r="D1039" s="103"/>
      <c r="E1039" s="103"/>
      <c r="F1039" s="103"/>
      <c r="G1039" s="103"/>
      <c r="H1039" s="104"/>
      <c r="I1039" s="105"/>
      <c r="J1039" s="105"/>
      <c r="K1039" s="105"/>
      <c r="L1039" s="5"/>
      <c r="M1039" s="32"/>
      <c r="N1039" s="23"/>
      <c r="O1039" s="5"/>
      <c r="P1039" s="32"/>
      <c r="AI1039" s="3"/>
      <c r="AJ1039" s="3"/>
    </row>
    <row r="1040" spans="1:36" ht="18" customHeight="1">
      <c r="A1040" s="31"/>
      <c r="B1040" s="32"/>
      <c r="C1040" s="103"/>
      <c r="D1040" s="103"/>
      <c r="E1040" s="103"/>
      <c r="F1040" s="103"/>
      <c r="G1040" s="103"/>
      <c r="H1040" s="104"/>
      <c r="I1040" s="105"/>
      <c r="J1040" s="105"/>
      <c r="K1040" s="105"/>
      <c r="L1040" s="5"/>
      <c r="M1040" s="32"/>
      <c r="N1040" s="23"/>
      <c r="O1040" s="5"/>
      <c r="P1040" s="32"/>
      <c r="AI1040" s="3"/>
      <c r="AJ1040" s="3"/>
    </row>
    <row r="1041" spans="1:36" ht="18" customHeight="1">
      <c r="A1041" s="31"/>
      <c r="B1041" s="32"/>
      <c r="C1041" s="103"/>
      <c r="D1041" s="103"/>
      <c r="E1041" s="103"/>
      <c r="F1041" s="103"/>
      <c r="G1041" s="103"/>
      <c r="H1041" s="104"/>
      <c r="I1041" s="105"/>
      <c r="J1041" s="105"/>
      <c r="K1041" s="105"/>
      <c r="L1041" s="5"/>
      <c r="M1041" s="32"/>
      <c r="N1041" s="23"/>
      <c r="O1041" s="5"/>
      <c r="P1041" s="32"/>
      <c r="AI1041" s="3"/>
      <c r="AJ1041" s="3"/>
    </row>
    <row r="1042" spans="1:36" ht="18" customHeight="1">
      <c r="A1042" s="31"/>
      <c r="B1042" s="32"/>
      <c r="C1042" s="103"/>
      <c r="D1042" s="103"/>
      <c r="E1042" s="103"/>
      <c r="F1042" s="103"/>
      <c r="G1042" s="103"/>
      <c r="H1042" s="104"/>
      <c r="I1042" s="105"/>
      <c r="J1042" s="105"/>
      <c r="K1042" s="105"/>
      <c r="L1042" s="5"/>
      <c r="M1042" s="32"/>
      <c r="N1042" s="23"/>
      <c r="O1042" s="5"/>
      <c r="P1042" s="32"/>
      <c r="AI1042" s="3"/>
      <c r="AJ1042" s="3"/>
    </row>
    <row r="1043" spans="1:36" ht="18" customHeight="1">
      <c r="A1043" s="31"/>
      <c r="B1043" s="32"/>
      <c r="C1043" s="103"/>
      <c r="D1043" s="103"/>
      <c r="E1043" s="103"/>
      <c r="F1043" s="103"/>
      <c r="G1043" s="103"/>
      <c r="H1043" s="104"/>
      <c r="I1043" s="105"/>
      <c r="J1043" s="105"/>
      <c r="K1043" s="105"/>
      <c r="L1043" s="5"/>
      <c r="M1043" s="32"/>
      <c r="N1043" s="23"/>
      <c r="O1043" s="5"/>
      <c r="P1043" s="32"/>
      <c r="AI1043" s="3"/>
      <c r="AJ1043" s="3"/>
    </row>
    <row r="1044" spans="1:36" ht="18" customHeight="1">
      <c r="A1044" s="31"/>
      <c r="B1044" s="32"/>
      <c r="C1044" s="103"/>
      <c r="D1044" s="103"/>
      <c r="E1044" s="103"/>
      <c r="F1044" s="103"/>
      <c r="G1044" s="103"/>
      <c r="H1044" s="104"/>
      <c r="I1044" s="105"/>
      <c r="J1044" s="105"/>
      <c r="K1044" s="105"/>
      <c r="L1044" s="5"/>
      <c r="M1044" s="32"/>
      <c r="N1044" s="23"/>
      <c r="O1044" s="5"/>
      <c r="P1044" s="32"/>
      <c r="AI1044" s="3"/>
      <c r="AJ1044" s="3"/>
    </row>
    <row r="1045" spans="1:36" ht="18" customHeight="1">
      <c r="A1045" s="31"/>
      <c r="B1045" s="32"/>
      <c r="C1045" s="103"/>
      <c r="D1045" s="103"/>
      <c r="E1045" s="103"/>
      <c r="F1045" s="103"/>
      <c r="G1045" s="103"/>
      <c r="H1045" s="104"/>
      <c r="I1045" s="105"/>
      <c r="J1045" s="105"/>
      <c r="K1045" s="105"/>
      <c r="L1045" s="5"/>
      <c r="M1045" s="32"/>
      <c r="N1045" s="23"/>
      <c r="O1045" s="5"/>
      <c r="P1045" s="32"/>
      <c r="AI1045" s="3"/>
      <c r="AJ1045" s="3"/>
    </row>
    <row r="1046" spans="1:36" ht="18" customHeight="1">
      <c r="A1046" s="31"/>
      <c r="B1046" s="32"/>
      <c r="C1046" s="103"/>
      <c r="D1046" s="103"/>
      <c r="E1046" s="103"/>
      <c r="F1046" s="103"/>
      <c r="G1046" s="103"/>
      <c r="H1046" s="104"/>
      <c r="I1046" s="105"/>
      <c r="J1046" s="105"/>
      <c r="K1046" s="105"/>
      <c r="L1046" s="5"/>
      <c r="M1046" s="32"/>
      <c r="N1046" s="23"/>
      <c r="O1046" s="5"/>
      <c r="P1046" s="32"/>
      <c r="AI1046" s="3"/>
      <c r="AJ1046" s="3"/>
    </row>
    <row r="1047" spans="1:36" ht="18" customHeight="1">
      <c r="A1047" s="31"/>
      <c r="B1047" s="32"/>
      <c r="C1047" s="103"/>
      <c r="D1047" s="103"/>
      <c r="E1047" s="103"/>
      <c r="F1047" s="103"/>
      <c r="G1047" s="103"/>
      <c r="H1047" s="104"/>
      <c r="I1047" s="105"/>
      <c r="J1047" s="105"/>
      <c r="K1047" s="105"/>
      <c r="L1047" s="5"/>
      <c r="M1047" s="32"/>
      <c r="N1047" s="23"/>
      <c r="O1047" s="5"/>
      <c r="P1047" s="32"/>
      <c r="AI1047" s="3"/>
      <c r="AJ1047" s="3"/>
    </row>
    <row r="1048" spans="1:36" ht="18" customHeight="1">
      <c r="A1048" s="31"/>
      <c r="B1048" s="32"/>
      <c r="C1048" s="103"/>
      <c r="D1048" s="103"/>
      <c r="E1048" s="103"/>
      <c r="F1048" s="103"/>
      <c r="G1048" s="103"/>
      <c r="H1048" s="104"/>
      <c r="I1048" s="105"/>
      <c r="J1048" s="105"/>
      <c r="K1048" s="105"/>
      <c r="L1048" s="5"/>
      <c r="M1048" s="32"/>
      <c r="N1048" s="23"/>
      <c r="O1048" s="5"/>
      <c r="P1048" s="32"/>
      <c r="AI1048" s="3"/>
      <c r="AJ1048" s="3"/>
    </row>
    <row r="1049" spans="1:36" ht="18" customHeight="1">
      <c r="A1049" s="31"/>
      <c r="B1049" s="32"/>
      <c r="C1049" s="103"/>
      <c r="D1049" s="103"/>
      <c r="E1049" s="103"/>
      <c r="F1049" s="103"/>
      <c r="G1049" s="103"/>
      <c r="H1049" s="104"/>
      <c r="I1049" s="105"/>
      <c r="J1049" s="105"/>
      <c r="K1049" s="105"/>
      <c r="L1049" s="5"/>
      <c r="M1049" s="32"/>
      <c r="N1049" s="23"/>
      <c r="O1049" s="5"/>
      <c r="P1049" s="32"/>
      <c r="AI1049" s="3"/>
      <c r="AJ1049" s="3"/>
    </row>
    <row r="1050" spans="1:36" ht="18" customHeight="1">
      <c r="A1050" s="31"/>
      <c r="B1050" s="32"/>
      <c r="C1050" s="103"/>
      <c r="D1050" s="103"/>
      <c r="E1050" s="103"/>
      <c r="F1050" s="103"/>
      <c r="G1050" s="103"/>
      <c r="H1050" s="104"/>
      <c r="I1050" s="105"/>
      <c r="J1050" s="105"/>
      <c r="K1050" s="105"/>
      <c r="L1050" s="5"/>
      <c r="M1050" s="32"/>
      <c r="N1050" s="23"/>
      <c r="O1050" s="5"/>
      <c r="P1050" s="32"/>
      <c r="AI1050" s="3"/>
      <c r="AJ1050" s="3"/>
    </row>
    <row r="1051" spans="1:36" ht="18" customHeight="1">
      <c r="A1051" s="31"/>
      <c r="B1051" s="32"/>
      <c r="C1051" s="103"/>
      <c r="D1051" s="103"/>
      <c r="E1051" s="103"/>
      <c r="F1051" s="103"/>
      <c r="G1051" s="103"/>
      <c r="H1051" s="104"/>
      <c r="I1051" s="105"/>
      <c r="J1051" s="105"/>
      <c r="K1051" s="105"/>
      <c r="L1051" s="5"/>
      <c r="M1051" s="32"/>
      <c r="N1051" s="23"/>
      <c r="O1051" s="5"/>
      <c r="P1051" s="32"/>
      <c r="AI1051" s="3"/>
      <c r="AJ1051" s="3"/>
    </row>
    <row r="1052" spans="1:36" ht="18" customHeight="1">
      <c r="A1052" s="31"/>
      <c r="B1052" s="32"/>
      <c r="C1052" s="103"/>
      <c r="D1052" s="103"/>
      <c r="E1052" s="103"/>
      <c r="F1052" s="103"/>
      <c r="G1052" s="103"/>
      <c r="H1052" s="104"/>
      <c r="I1052" s="105"/>
      <c r="J1052" s="105"/>
      <c r="K1052" s="105"/>
      <c r="L1052" s="5"/>
      <c r="M1052" s="32"/>
      <c r="N1052" s="23"/>
      <c r="O1052" s="5"/>
      <c r="P1052" s="32"/>
      <c r="AI1052" s="3"/>
      <c r="AJ1052" s="3"/>
    </row>
    <row r="1053" spans="1:36" ht="18" customHeight="1">
      <c r="A1053" s="31"/>
      <c r="B1053" s="32"/>
      <c r="C1053" s="103"/>
      <c r="D1053" s="103"/>
      <c r="E1053" s="103"/>
      <c r="F1053" s="103"/>
      <c r="G1053" s="103"/>
      <c r="H1053" s="104"/>
      <c r="I1053" s="105"/>
      <c r="J1053" s="105"/>
      <c r="K1053" s="105"/>
      <c r="L1053" s="5"/>
      <c r="M1053" s="32"/>
      <c r="N1053" s="23"/>
      <c r="O1053" s="5"/>
      <c r="P1053" s="32"/>
      <c r="AI1053" s="3"/>
      <c r="AJ1053" s="3"/>
    </row>
    <row r="1054" spans="1:36" ht="18" customHeight="1">
      <c r="A1054" s="31"/>
      <c r="B1054" s="32"/>
      <c r="C1054" s="103"/>
      <c r="D1054" s="103"/>
      <c r="E1054" s="103"/>
      <c r="F1054" s="103"/>
      <c r="G1054" s="103"/>
      <c r="H1054" s="104"/>
      <c r="I1054" s="105"/>
      <c r="J1054" s="105"/>
      <c r="K1054" s="105"/>
      <c r="L1054" s="5"/>
      <c r="M1054" s="32"/>
      <c r="N1054" s="23"/>
      <c r="O1054" s="5"/>
      <c r="P1054" s="32"/>
      <c r="AI1054" s="3"/>
      <c r="AJ1054" s="3"/>
    </row>
    <row r="1055" spans="1:36" ht="18" customHeight="1">
      <c r="A1055" s="31"/>
      <c r="B1055" s="32"/>
      <c r="C1055" s="103"/>
      <c r="D1055" s="103"/>
      <c r="E1055" s="103"/>
      <c r="F1055" s="103"/>
      <c r="G1055" s="103"/>
      <c r="H1055" s="104"/>
      <c r="I1055" s="105"/>
      <c r="J1055" s="105"/>
      <c r="K1055" s="105"/>
      <c r="L1055" s="5"/>
      <c r="M1055" s="32"/>
      <c r="N1055" s="23"/>
      <c r="O1055" s="5"/>
      <c r="P1055" s="32"/>
      <c r="AI1055" s="3"/>
      <c r="AJ1055" s="3"/>
    </row>
    <row r="1056" spans="1:36" ht="18" customHeight="1">
      <c r="A1056" s="31"/>
      <c r="B1056" s="32"/>
      <c r="C1056" s="103"/>
      <c r="D1056" s="103"/>
      <c r="E1056" s="103"/>
      <c r="F1056" s="103"/>
      <c r="G1056" s="103"/>
      <c r="H1056" s="104"/>
      <c r="I1056" s="105"/>
      <c r="J1056" s="105"/>
      <c r="K1056" s="105"/>
      <c r="L1056" s="5"/>
      <c r="M1056" s="32"/>
      <c r="N1056" s="23"/>
      <c r="O1056" s="5"/>
      <c r="P1056" s="32"/>
      <c r="AI1056" s="3"/>
      <c r="AJ1056" s="3"/>
    </row>
    <row r="1057" spans="1:36" ht="18" customHeight="1">
      <c r="A1057" s="31"/>
      <c r="B1057" s="32"/>
      <c r="C1057" s="103"/>
      <c r="D1057" s="103"/>
      <c r="E1057" s="103"/>
      <c r="F1057" s="103"/>
      <c r="G1057" s="103"/>
      <c r="H1057" s="104"/>
      <c r="I1057" s="105"/>
      <c r="J1057" s="105"/>
      <c r="K1057" s="105"/>
      <c r="L1057" s="5"/>
      <c r="M1057" s="32"/>
      <c r="N1057" s="23"/>
      <c r="O1057" s="5"/>
      <c r="P1057" s="32"/>
      <c r="AI1057" s="3"/>
      <c r="AJ1057" s="3"/>
    </row>
    <row r="1058" spans="1:36" ht="18" customHeight="1">
      <c r="A1058" s="31"/>
      <c r="B1058" s="32"/>
      <c r="C1058" s="103"/>
      <c r="D1058" s="103"/>
      <c r="E1058" s="103"/>
      <c r="F1058" s="103"/>
      <c r="G1058" s="103"/>
      <c r="H1058" s="104"/>
      <c r="I1058" s="105"/>
      <c r="J1058" s="105"/>
      <c r="K1058" s="105"/>
      <c r="L1058" s="5"/>
      <c r="M1058" s="32"/>
      <c r="N1058" s="23"/>
      <c r="O1058" s="5"/>
      <c r="P1058" s="32"/>
      <c r="AI1058" s="3"/>
      <c r="AJ1058" s="3"/>
    </row>
    <row r="1059" spans="1:36" ht="18" customHeight="1">
      <c r="A1059" s="31"/>
      <c r="B1059" s="32"/>
      <c r="C1059" s="103"/>
      <c r="D1059" s="103"/>
      <c r="E1059" s="103"/>
      <c r="F1059" s="103"/>
      <c r="G1059" s="103"/>
      <c r="H1059" s="104"/>
      <c r="I1059" s="105"/>
      <c r="J1059" s="105"/>
      <c r="K1059" s="105"/>
      <c r="L1059" s="5"/>
      <c r="M1059" s="32"/>
      <c r="N1059" s="23"/>
      <c r="O1059" s="5"/>
      <c r="P1059" s="32"/>
      <c r="AI1059" s="3"/>
      <c r="AJ1059" s="3"/>
    </row>
    <row r="1060" spans="1:36" ht="18" customHeight="1">
      <c r="A1060" s="31"/>
      <c r="B1060" s="32"/>
      <c r="C1060" s="103"/>
      <c r="D1060" s="103"/>
      <c r="E1060" s="103"/>
      <c r="F1060" s="103"/>
      <c r="G1060" s="103"/>
      <c r="H1060" s="104"/>
      <c r="I1060" s="105"/>
      <c r="J1060" s="105"/>
      <c r="K1060" s="105"/>
      <c r="L1060" s="5"/>
      <c r="M1060" s="32"/>
      <c r="N1060" s="23"/>
      <c r="O1060" s="5"/>
      <c r="P1060" s="32"/>
      <c r="AI1060" s="3"/>
      <c r="AJ1060" s="3"/>
    </row>
    <row r="1061" spans="1:36" ht="18" customHeight="1">
      <c r="A1061" s="31"/>
      <c r="B1061" s="32"/>
      <c r="C1061" s="103"/>
      <c r="D1061" s="103"/>
      <c r="E1061" s="103"/>
      <c r="F1061" s="103"/>
      <c r="G1061" s="103"/>
      <c r="H1061" s="104"/>
      <c r="I1061" s="105"/>
      <c r="J1061" s="105"/>
      <c r="K1061" s="105"/>
      <c r="L1061" s="5"/>
      <c r="M1061" s="32"/>
      <c r="N1061" s="23"/>
      <c r="O1061" s="5"/>
      <c r="P1061" s="32"/>
      <c r="AI1061" s="3"/>
      <c r="AJ1061" s="3"/>
    </row>
    <row r="1062" spans="1:36" ht="18" customHeight="1">
      <c r="A1062" s="31"/>
      <c r="B1062" s="32"/>
      <c r="C1062" s="103"/>
      <c r="D1062" s="103"/>
      <c r="E1062" s="103"/>
      <c r="F1062" s="103"/>
      <c r="G1062" s="103"/>
      <c r="H1062" s="104"/>
      <c r="I1062" s="105"/>
      <c r="J1062" s="105"/>
      <c r="K1062" s="105"/>
      <c r="L1062" s="5"/>
      <c r="M1062" s="32"/>
      <c r="N1062" s="23"/>
      <c r="O1062" s="5"/>
      <c r="P1062" s="32"/>
      <c r="AI1062" s="3"/>
      <c r="AJ1062" s="3"/>
    </row>
    <row r="1063" spans="1:36" ht="18" customHeight="1">
      <c r="A1063" s="31"/>
      <c r="B1063" s="32"/>
      <c r="C1063" s="103"/>
      <c r="D1063" s="103"/>
      <c r="E1063" s="103"/>
      <c r="F1063" s="103"/>
      <c r="G1063" s="103"/>
      <c r="H1063" s="104"/>
      <c r="I1063" s="105"/>
      <c r="J1063" s="105"/>
      <c r="K1063" s="105"/>
      <c r="L1063" s="5"/>
      <c r="M1063" s="32"/>
      <c r="N1063" s="23"/>
      <c r="O1063" s="5"/>
      <c r="P1063" s="32"/>
      <c r="AI1063" s="3"/>
      <c r="AJ1063" s="3"/>
    </row>
    <row r="1064" spans="1:36" ht="18" customHeight="1">
      <c r="A1064" s="31"/>
      <c r="B1064" s="32"/>
      <c r="C1064" s="103"/>
      <c r="D1064" s="103"/>
      <c r="E1064" s="103"/>
      <c r="F1064" s="103"/>
      <c r="G1064" s="103"/>
      <c r="H1064" s="104"/>
      <c r="I1064" s="105"/>
      <c r="J1064" s="105"/>
      <c r="K1064" s="105"/>
      <c r="L1064" s="5"/>
      <c r="M1064" s="32"/>
      <c r="N1064" s="23"/>
      <c r="O1064" s="5"/>
      <c r="P1064" s="32"/>
      <c r="AI1064" s="3"/>
      <c r="AJ1064" s="3"/>
    </row>
    <row r="1065" spans="1:36" ht="18" customHeight="1">
      <c r="A1065" s="31"/>
      <c r="B1065" s="32"/>
      <c r="C1065" s="103"/>
      <c r="D1065" s="103"/>
      <c r="E1065" s="103"/>
      <c r="F1065" s="103"/>
      <c r="G1065" s="103"/>
      <c r="H1065" s="104"/>
      <c r="I1065" s="105"/>
      <c r="J1065" s="105"/>
      <c r="K1065" s="105"/>
      <c r="L1065" s="5"/>
      <c r="M1065" s="32"/>
      <c r="N1065" s="23"/>
      <c r="O1065" s="5"/>
      <c r="P1065" s="32"/>
      <c r="AI1065" s="3"/>
      <c r="AJ1065" s="3"/>
    </row>
    <row r="1066" spans="1:36" ht="18" customHeight="1">
      <c r="A1066" s="31"/>
      <c r="B1066" s="32"/>
      <c r="C1066" s="103"/>
      <c r="D1066" s="103"/>
      <c r="E1066" s="103"/>
      <c r="F1066" s="103"/>
      <c r="G1066" s="103"/>
      <c r="H1066" s="104"/>
      <c r="I1066" s="105"/>
      <c r="J1066" s="105"/>
      <c r="K1066" s="105"/>
      <c r="L1066" s="5"/>
      <c r="M1066" s="32"/>
      <c r="N1066" s="23"/>
      <c r="O1066" s="5"/>
      <c r="P1066" s="32"/>
      <c r="AI1066" s="3"/>
      <c r="AJ1066" s="3"/>
    </row>
    <row r="1067" spans="1:36" ht="18" customHeight="1">
      <c r="A1067" s="31"/>
      <c r="B1067" s="32"/>
      <c r="C1067" s="103"/>
      <c r="D1067" s="103"/>
      <c r="E1067" s="103"/>
      <c r="F1067" s="103"/>
      <c r="G1067" s="103"/>
      <c r="H1067" s="104"/>
      <c r="I1067" s="105"/>
      <c r="J1067" s="105"/>
      <c r="K1067" s="105"/>
      <c r="L1067" s="5"/>
      <c r="M1067" s="32"/>
      <c r="N1067" s="23"/>
      <c r="O1067" s="5"/>
      <c r="P1067" s="32"/>
      <c r="AI1067" s="3"/>
      <c r="AJ1067" s="3"/>
    </row>
    <row r="1068" spans="1:36" ht="18" customHeight="1">
      <c r="A1068" s="31"/>
      <c r="B1068" s="32"/>
      <c r="C1068" s="103"/>
      <c r="D1068" s="103"/>
      <c r="E1068" s="103"/>
      <c r="F1068" s="103"/>
      <c r="G1068" s="103"/>
      <c r="H1068" s="104"/>
      <c r="I1068" s="105"/>
      <c r="J1068" s="105"/>
      <c r="K1068" s="105"/>
      <c r="L1068" s="5"/>
      <c r="M1068" s="32"/>
      <c r="N1068" s="23"/>
      <c r="O1068" s="5"/>
      <c r="P1068" s="32"/>
      <c r="AI1068" s="3"/>
      <c r="AJ1068" s="3"/>
    </row>
    <row r="1069" spans="1:36" ht="18" customHeight="1">
      <c r="A1069" s="31"/>
      <c r="B1069" s="32"/>
      <c r="C1069" s="103"/>
      <c r="D1069" s="103"/>
      <c r="E1069" s="103"/>
      <c r="F1069" s="103"/>
      <c r="G1069" s="103"/>
      <c r="H1069" s="104"/>
      <c r="I1069" s="105"/>
      <c r="J1069" s="105"/>
      <c r="K1069" s="105"/>
      <c r="L1069" s="5"/>
      <c r="M1069" s="32"/>
      <c r="N1069" s="23"/>
      <c r="O1069" s="5"/>
      <c r="P1069" s="32"/>
      <c r="AI1069" s="3"/>
      <c r="AJ1069" s="3"/>
    </row>
    <row r="1070" spans="1:36" ht="18" customHeight="1">
      <c r="A1070" s="31"/>
      <c r="B1070" s="32"/>
      <c r="C1070" s="103"/>
      <c r="D1070" s="103"/>
      <c r="E1070" s="103"/>
      <c r="F1070" s="103"/>
      <c r="G1070" s="103"/>
      <c r="H1070" s="104"/>
      <c r="I1070" s="105"/>
      <c r="J1070" s="105"/>
      <c r="K1070" s="105"/>
      <c r="L1070" s="5"/>
      <c r="M1070" s="32"/>
      <c r="N1070" s="23"/>
      <c r="O1070" s="5"/>
      <c r="P1070" s="32"/>
      <c r="AI1070" s="3"/>
      <c r="AJ1070" s="3"/>
    </row>
    <row r="1071" spans="1:36" ht="18" customHeight="1">
      <c r="A1071" s="31"/>
      <c r="B1071" s="32"/>
      <c r="C1071" s="103"/>
      <c r="D1071" s="103"/>
      <c r="E1071" s="103"/>
      <c r="F1071" s="103"/>
      <c r="G1071" s="103"/>
      <c r="H1071" s="104"/>
      <c r="I1071" s="105"/>
      <c r="J1071" s="105"/>
      <c r="K1071" s="105"/>
      <c r="L1071" s="5"/>
      <c r="M1071" s="32"/>
      <c r="N1071" s="23"/>
      <c r="O1071" s="5"/>
      <c r="P1071" s="32"/>
      <c r="AI1071" s="3"/>
      <c r="AJ1071" s="3"/>
    </row>
    <row r="1072" spans="1:36" ht="18" customHeight="1">
      <c r="A1072" s="31"/>
      <c r="B1072" s="32"/>
      <c r="C1072" s="103"/>
      <c r="D1072" s="103"/>
      <c r="E1072" s="103"/>
      <c r="F1072" s="103"/>
      <c r="G1072" s="103"/>
      <c r="H1072" s="104"/>
      <c r="I1072" s="105"/>
      <c r="J1072" s="105"/>
      <c r="K1072" s="105"/>
      <c r="L1072" s="5"/>
      <c r="M1072" s="32"/>
      <c r="N1072" s="23"/>
      <c r="O1072" s="5"/>
      <c r="P1072" s="32"/>
      <c r="AI1072" s="3"/>
      <c r="AJ1072" s="3"/>
    </row>
    <row r="1073" spans="1:36" ht="18" customHeight="1">
      <c r="A1073" s="31"/>
      <c r="B1073" s="32"/>
      <c r="C1073" s="103"/>
      <c r="D1073" s="103"/>
      <c r="E1073" s="103"/>
      <c r="F1073" s="103"/>
      <c r="G1073" s="103"/>
      <c r="H1073" s="104"/>
      <c r="I1073" s="105"/>
      <c r="J1073" s="105"/>
      <c r="K1073" s="105"/>
      <c r="L1073" s="5"/>
      <c r="M1073" s="32"/>
      <c r="N1073" s="23"/>
      <c r="O1073" s="5"/>
      <c r="P1073" s="32"/>
      <c r="AI1073" s="3"/>
      <c r="AJ1073" s="3"/>
    </row>
    <row r="1074" spans="1:36" ht="18" customHeight="1">
      <c r="A1074" s="31"/>
      <c r="B1074" s="32"/>
      <c r="C1074" s="103"/>
      <c r="D1074" s="103"/>
      <c r="E1074" s="103"/>
      <c r="F1074" s="103"/>
      <c r="G1074" s="103"/>
      <c r="H1074" s="104"/>
      <c r="I1074" s="105"/>
      <c r="J1074" s="105"/>
      <c r="K1074" s="105"/>
      <c r="L1074" s="5"/>
      <c r="M1074" s="32"/>
      <c r="N1074" s="23"/>
      <c r="O1074" s="5"/>
      <c r="P1074" s="32"/>
      <c r="AI1074" s="3"/>
      <c r="AJ1074" s="3"/>
    </row>
    <row r="1075" spans="1:36" ht="18" customHeight="1">
      <c r="A1075" s="31"/>
      <c r="B1075" s="32"/>
      <c r="C1075" s="103"/>
      <c r="D1075" s="103"/>
      <c r="E1075" s="103"/>
      <c r="F1075" s="103"/>
      <c r="G1075" s="103"/>
      <c r="H1075" s="104"/>
      <c r="I1075" s="105"/>
      <c r="J1075" s="105"/>
      <c r="K1075" s="105"/>
      <c r="L1075" s="5"/>
      <c r="M1075" s="32"/>
      <c r="N1075" s="23"/>
      <c r="O1075" s="5"/>
      <c r="P1075" s="32"/>
      <c r="AI1075" s="3"/>
      <c r="AJ1075" s="3"/>
    </row>
    <row r="1076" spans="1:36" ht="18" customHeight="1">
      <c r="A1076" s="31"/>
      <c r="B1076" s="32"/>
      <c r="C1076" s="103"/>
      <c r="D1076" s="103"/>
      <c r="E1076" s="103"/>
      <c r="F1076" s="103"/>
      <c r="G1076" s="103"/>
      <c r="H1076" s="104"/>
      <c r="I1076" s="105"/>
      <c r="J1076" s="105"/>
      <c r="K1076" s="105"/>
      <c r="L1076" s="5"/>
      <c r="M1076" s="32"/>
      <c r="N1076" s="23"/>
      <c r="O1076" s="5"/>
      <c r="P1076" s="32"/>
      <c r="AI1076" s="3"/>
      <c r="AJ1076" s="3"/>
    </row>
    <row r="1077" spans="1:36" ht="18" customHeight="1">
      <c r="A1077" s="31"/>
      <c r="B1077" s="32"/>
      <c r="C1077" s="103"/>
      <c r="D1077" s="103"/>
      <c r="E1077" s="103"/>
      <c r="F1077" s="103"/>
      <c r="G1077" s="103"/>
      <c r="H1077" s="104"/>
      <c r="I1077" s="105"/>
      <c r="J1077" s="105"/>
      <c r="K1077" s="105"/>
      <c r="L1077" s="5"/>
      <c r="M1077" s="32"/>
      <c r="N1077" s="23"/>
      <c r="O1077" s="5"/>
      <c r="P1077" s="32"/>
      <c r="AI1077" s="3"/>
      <c r="AJ1077" s="3"/>
    </row>
    <row r="1078" spans="1:36" ht="18" customHeight="1">
      <c r="A1078" s="31"/>
      <c r="B1078" s="32"/>
      <c r="C1078" s="103"/>
      <c r="D1078" s="103"/>
      <c r="E1078" s="103"/>
      <c r="F1078" s="103"/>
      <c r="G1078" s="103"/>
      <c r="H1078" s="104"/>
      <c r="I1078" s="105"/>
      <c r="J1078" s="105"/>
      <c r="K1078" s="105"/>
      <c r="L1078" s="5"/>
      <c r="M1078" s="32"/>
      <c r="N1078" s="23"/>
      <c r="O1078" s="5"/>
      <c r="P1078" s="32"/>
      <c r="AI1078" s="3"/>
      <c r="AJ1078" s="3"/>
    </row>
    <row r="1079" spans="1:36" ht="18" customHeight="1">
      <c r="A1079" s="31"/>
      <c r="B1079" s="32"/>
      <c r="C1079" s="103"/>
      <c r="D1079" s="103"/>
      <c r="E1079" s="103"/>
      <c r="F1079" s="103"/>
      <c r="G1079" s="103"/>
      <c r="H1079" s="104"/>
      <c r="I1079" s="105"/>
      <c r="J1079" s="105"/>
      <c r="K1079" s="105"/>
      <c r="L1079" s="5"/>
      <c r="M1079" s="32"/>
      <c r="N1079" s="23"/>
      <c r="O1079" s="5"/>
      <c r="P1079" s="32"/>
      <c r="AI1079" s="3"/>
      <c r="AJ1079" s="3"/>
    </row>
    <row r="1080" spans="1:36" ht="18" customHeight="1">
      <c r="A1080" s="31"/>
      <c r="B1080" s="32"/>
      <c r="C1080" s="103"/>
      <c r="D1080" s="103"/>
      <c r="E1080" s="103"/>
      <c r="F1080" s="103"/>
      <c r="G1080" s="103"/>
      <c r="H1080" s="104"/>
      <c r="I1080" s="105"/>
      <c r="J1080" s="105"/>
      <c r="K1080" s="105"/>
      <c r="L1080" s="5"/>
      <c r="M1080" s="32"/>
      <c r="N1080" s="23"/>
      <c r="O1080" s="5"/>
      <c r="P1080" s="32"/>
      <c r="AI1080" s="3"/>
      <c r="AJ1080" s="3"/>
    </row>
    <row r="1081" spans="1:36" ht="18" customHeight="1">
      <c r="A1081" s="31"/>
      <c r="B1081" s="32"/>
      <c r="C1081" s="103"/>
      <c r="D1081" s="103"/>
      <c r="E1081" s="103"/>
      <c r="F1081" s="103"/>
      <c r="G1081" s="103"/>
      <c r="H1081" s="104"/>
      <c r="I1081" s="105"/>
      <c r="J1081" s="105"/>
      <c r="K1081" s="105"/>
      <c r="L1081" s="5"/>
      <c r="M1081" s="32"/>
      <c r="N1081" s="23"/>
      <c r="O1081" s="5"/>
      <c r="P1081" s="32"/>
      <c r="AI1081" s="3"/>
      <c r="AJ1081" s="3"/>
    </row>
    <row r="1082" spans="1:36" ht="18" customHeight="1">
      <c r="A1082" s="31"/>
      <c r="B1082" s="32"/>
      <c r="C1082" s="103"/>
      <c r="D1082" s="103"/>
      <c r="E1082" s="103"/>
      <c r="F1082" s="103"/>
      <c r="G1082" s="103"/>
      <c r="H1082" s="104"/>
      <c r="I1082" s="105"/>
      <c r="J1082" s="105"/>
      <c r="K1082" s="105"/>
      <c r="L1082" s="5"/>
      <c r="M1082" s="32"/>
      <c r="N1082" s="23"/>
      <c r="O1082" s="5"/>
      <c r="P1082" s="32"/>
      <c r="AI1082" s="3"/>
      <c r="AJ1082" s="3"/>
    </row>
    <row r="1083" spans="1:36" ht="18" customHeight="1">
      <c r="A1083" s="31"/>
      <c r="B1083" s="32"/>
      <c r="C1083" s="103"/>
      <c r="D1083" s="103"/>
      <c r="E1083" s="103"/>
      <c r="F1083" s="103"/>
      <c r="G1083" s="103"/>
      <c r="H1083" s="104"/>
      <c r="I1083" s="105"/>
      <c r="J1083" s="105"/>
      <c r="K1083" s="105"/>
      <c r="L1083" s="5"/>
      <c r="M1083" s="32"/>
      <c r="N1083" s="23"/>
      <c r="O1083" s="5"/>
      <c r="P1083" s="32"/>
      <c r="AI1083" s="3"/>
      <c r="AJ1083" s="3"/>
    </row>
    <row r="1084" spans="1:36" ht="18" customHeight="1">
      <c r="A1084" s="31"/>
      <c r="B1084" s="32"/>
      <c r="C1084" s="103"/>
      <c r="D1084" s="103"/>
      <c r="E1084" s="103"/>
      <c r="F1084" s="103"/>
      <c r="G1084" s="103"/>
      <c r="H1084" s="104"/>
      <c r="I1084" s="105"/>
      <c r="J1084" s="105"/>
      <c r="K1084" s="105"/>
      <c r="L1084" s="5"/>
      <c r="M1084" s="32"/>
      <c r="N1084" s="23"/>
      <c r="O1084" s="5"/>
      <c r="P1084" s="32"/>
      <c r="AI1084" s="3"/>
      <c r="AJ1084" s="3"/>
    </row>
    <row r="1085" spans="1:36" ht="18" customHeight="1">
      <c r="A1085" s="31"/>
      <c r="B1085" s="32"/>
      <c r="C1085" s="103"/>
      <c r="D1085" s="103"/>
      <c r="E1085" s="103"/>
      <c r="F1085" s="103"/>
      <c r="G1085" s="103"/>
      <c r="H1085" s="104"/>
      <c r="I1085" s="105"/>
      <c r="J1085" s="105"/>
      <c r="K1085" s="105"/>
      <c r="L1085" s="5"/>
      <c r="M1085" s="32"/>
      <c r="N1085" s="23"/>
      <c r="O1085" s="5"/>
      <c r="P1085" s="32"/>
      <c r="AI1085" s="3"/>
      <c r="AJ1085" s="3"/>
    </row>
    <row r="1086" spans="1:36" ht="18" customHeight="1">
      <c r="A1086" s="31"/>
      <c r="B1086" s="32"/>
      <c r="C1086" s="103"/>
      <c r="D1086" s="103"/>
      <c r="E1086" s="103"/>
      <c r="F1086" s="103"/>
      <c r="G1086" s="103"/>
      <c r="H1086" s="104"/>
      <c r="I1086" s="105"/>
      <c r="J1086" s="105"/>
      <c r="K1086" s="105"/>
      <c r="L1086" s="5"/>
      <c r="M1086" s="32"/>
      <c r="N1086" s="23"/>
      <c r="O1086" s="5"/>
      <c r="P1086" s="32"/>
      <c r="AI1086" s="3"/>
      <c r="AJ1086" s="3"/>
    </row>
    <row r="1087" spans="1:36" ht="18" customHeight="1">
      <c r="A1087" s="31"/>
      <c r="B1087" s="32"/>
      <c r="C1087" s="103"/>
      <c r="D1087" s="103"/>
      <c r="E1087" s="103"/>
      <c r="F1087" s="103"/>
      <c r="G1087" s="103"/>
      <c r="H1087" s="104"/>
      <c r="I1087" s="105"/>
      <c r="J1087" s="105"/>
      <c r="K1087" s="105"/>
      <c r="L1087" s="5"/>
      <c r="M1087" s="32"/>
      <c r="N1087" s="23"/>
      <c r="O1087" s="5"/>
      <c r="P1087" s="32"/>
      <c r="AI1087" s="3"/>
      <c r="AJ1087" s="3"/>
    </row>
    <row r="1088" spans="1:36" ht="18" customHeight="1">
      <c r="A1088" s="31"/>
      <c r="B1088" s="32"/>
      <c r="C1088" s="103"/>
      <c r="D1088" s="103"/>
      <c r="E1088" s="103"/>
      <c r="F1088" s="103"/>
      <c r="G1088" s="103"/>
      <c r="H1088" s="104"/>
      <c r="I1088" s="105"/>
      <c r="J1088" s="105"/>
      <c r="K1088" s="105"/>
      <c r="L1088" s="5"/>
      <c r="M1088" s="32"/>
      <c r="N1088" s="23"/>
      <c r="O1088" s="5"/>
      <c r="P1088" s="32"/>
      <c r="AI1088" s="3"/>
      <c r="AJ1088" s="3"/>
    </row>
    <row r="1089" spans="1:36" ht="18" customHeight="1">
      <c r="A1089" s="31"/>
      <c r="B1089" s="32"/>
      <c r="C1089" s="103"/>
      <c r="D1089" s="103"/>
      <c r="E1089" s="103"/>
      <c r="F1089" s="103"/>
      <c r="G1089" s="103"/>
      <c r="H1089" s="104"/>
      <c r="I1089" s="105"/>
      <c r="J1089" s="105"/>
      <c r="K1089" s="105"/>
      <c r="L1089" s="5"/>
      <c r="M1089" s="32"/>
      <c r="N1089" s="23"/>
      <c r="O1089" s="5"/>
      <c r="P1089" s="32"/>
      <c r="AI1089" s="3"/>
      <c r="AJ1089" s="3"/>
    </row>
    <row r="1090" spans="1:36" ht="18" customHeight="1">
      <c r="A1090" s="31"/>
      <c r="B1090" s="32"/>
      <c r="C1090" s="103"/>
      <c r="D1090" s="103"/>
      <c r="E1090" s="103"/>
      <c r="F1090" s="103"/>
      <c r="G1090" s="103"/>
      <c r="H1090" s="104"/>
      <c r="I1090" s="105"/>
      <c r="J1090" s="105"/>
      <c r="K1090" s="105"/>
      <c r="L1090" s="5"/>
      <c r="M1090" s="32"/>
      <c r="N1090" s="23"/>
      <c r="O1090" s="5"/>
      <c r="P1090" s="32"/>
      <c r="AI1090" s="3"/>
      <c r="AJ1090" s="3"/>
    </row>
    <row r="1091" spans="1:36" ht="18" customHeight="1">
      <c r="A1091" s="31"/>
      <c r="B1091" s="32"/>
      <c r="C1091" s="103"/>
      <c r="D1091" s="103"/>
      <c r="E1091" s="103"/>
      <c r="F1091" s="103"/>
      <c r="G1091" s="103"/>
      <c r="H1091" s="104"/>
      <c r="I1091" s="105"/>
      <c r="J1091" s="105"/>
      <c r="K1091" s="105"/>
      <c r="L1091" s="5"/>
      <c r="M1091" s="32"/>
      <c r="N1091" s="23"/>
      <c r="O1091" s="5"/>
      <c r="P1091" s="32"/>
      <c r="AI1091" s="3"/>
      <c r="AJ1091" s="3"/>
    </row>
    <row r="1092" spans="1:36" ht="18" customHeight="1">
      <c r="A1092" s="31"/>
      <c r="B1092" s="32"/>
      <c r="C1092" s="103"/>
      <c r="D1092" s="103"/>
      <c r="E1092" s="103"/>
      <c r="F1092" s="103"/>
      <c r="G1092" s="103"/>
      <c r="H1092" s="104"/>
      <c r="I1092" s="105"/>
      <c r="J1092" s="105"/>
      <c r="K1092" s="105"/>
      <c r="L1092" s="5"/>
      <c r="M1092" s="32"/>
      <c r="N1092" s="23"/>
      <c r="O1092" s="5"/>
      <c r="P1092" s="32"/>
      <c r="AI1092" s="3"/>
      <c r="AJ1092" s="3"/>
    </row>
    <row r="1093" spans="1:36" ht="18" customHeight="1">
      <c r="A1093" s="31"/>
      <c r="B1093" s="32"/>
      <c r="C1093" s="103"/>
      <c r="D1093" s="103"/>
      <c r="E1093" s="103"/>
      <c r="F1093" s="103"/>
      <c r="G1093" s="103"/>
      <c r="H1093" s="104"/>
      <c r="I1093" s="105"/>
      <c r="J1093" s="105"/>
      <c r="K1093" s="105"/>
      <c r="L1093" s="5"/>
      <c r="M1093" s="32"/>
      <c r="N1093" s="23"/>
      <c r="O1093" s="5"/>
      <c r="P1093" s="32"/>
      <c r="AI1093" s="3"/>
      <c r="AJ1093" s="3"/>
    </row>
    <row r="1094" spans="1:36" ht="18" customHeight="1">
      <c r="A1094" s="31"/>
      <c r="B1094" s="32"/>
      <c r="C1094" s="103"/>
      <c r="D1094" s="103"/>
      <c r="E1094" s="103"/>
      <c r="F1094" s="103"/>
      <c r="G1094" s="103"/>
      <c r="H1094" s="104"/>
      <c r="I1094" s="105"/>
      <c r="J1094" s="105"/>
      <c r="K1094" s="105"/>
      <c r="L1094" s="5"/>
      <c r="M1094" s="32"/>
      <c r="N1094" s="23"/>
      <c r="O1094" s="5"/>
      <c r="P1094" s="32"/>
      <c r="AI1094" s="3"/>
      <c r="AJ1094" s="3"/>
    </row>
    <row r="1095" spans="1:36" ht="18" customHeight="1">
      <c r="A1095" s="31"/>
      <c r="B1095" s="32"/>
      <c r="C1095" s="103"/>
      <c r="D1095" s="103"/>
      <c r="E1095" s="103"/>
      <c r="F1095" s="103"/>
      <c r="G1095" s="103"/>
      <c r="H1095" s="104"/>
      <c r="I1095" s="105"/>
      <c r="J1095" s="105"/>
      <c r="K1095" s="105"/>
      <c r="L1095" s="5"/>
      <c r="M1095" s="32"/>
      <c r="N1095" s="23"/>
      <c r="O1095" s="5"/>
      <c r="P1095" s="32"/>
      <c r="AI1095" s="3"/>
      <c r="AJ1095" s="3"/>
    </row>
    <row r="1096" spans="1:36" ht="18" customHeight="1">
      <c r="A1096" s="31"/>
      <c r="B1096" s="32"/>
      <c r="C1096" s="103"/>
      <c r="D1096" s="103"/>
      <c r="E1096" s="103"/>
      <c r="F1096" s="103"/>
      <c r="G1096" s="103"/>
      <c r="H1096" s="104"/>
      <c r="I1096" s="105"/>
      <c r="J1096" s="105"/>
      <c r="K1096" s="105"/>
      <c r="L1096" s="5"/>
      <c r="M1096" s="32"/>
      <c r="N1096" s="23"/>
      <c r="O1096" s="5"/>
      <c r="P1096" s="32"/>
      <c r="AI1096" s="3"/>
      <c r="AJ1096" s="3"/>
    </row>
    <row r="1097" spans="1:36" ht="18" customHeight="1">
      <c r="A1097" s="31"/>
      <c r="B1097" s="32"/>
      <c r="C1097" s="103"/>
      <c r="D1097" s="103"/>
      <c r="E1097" s="103"/>
      <c r="F1097" s="103"/>
      <c r="G1097" s="103"/>
      <c r="H1097" s="104"/>
      <c r="I1097" s="105"/>
      <c r="J1097" s="105"/>
      <c r="K1097" s="105"/>
      <c r="L1097" s="5"/>
      <c r="M1097" s="32"/>
      <c r="N1097" s="23"/>
      <c r="O1097" s="5"/>
      <c r="P1097" s="32"/>
      <c r="AI1097" s="3"/>
      <c r="AJ1097" s="3"/>
    </row>
    <row r="1098" spans="1:36" ht="18" customHeight="1">
      <c r="A1098" s="31"/>
      <c r="B1098" s="32"/>
      <c r="C1098" s="103"/>
      <c r="D1098" s="103"/>
      <c r="E1098" s="103"/>
      <c r="F1098" s="103"/>
      <c r="G1098" s="103"/>
      <c r="H1098" s="104"/>
      <c r="I1098" s="105"/>
      <c r="J1098" s="105"/>
      <c r="K1098" s="105"/>
      <c r="L1098" s="5"/>
      <c r="M1098" s="32"/>
      <c r="N1098" s="23"/>
      <c r="O1098" s="5"/>
      <c r="P1098" s="32"/>
      <c r="AI1098" s="3"/>
      <c r="AJ1098" s="3"/>
    </row>
    <row r="1099" spans="1:36" ht="18" customHeight="1">
      <c r="A1099" s="31"/>
      <c r="B1099" s="32"/>
      <c r="C1099" s="103"/>
      <c r="D1099" s="103"/>
      <c r="E1099" s="103"/>
      <c r="F1099" s="103"/>
      <c r="G1099" s="103"/>
      <c r="H1099" s="104"/>
      <c r="I1099" s="105"/>
      <c r="J1099" s="105"/>
      <c r="K1099" s="105"/>
      <c r="L1099" s="5"/>
      <c r="M1099" s="32"/>
      <c r="N1099" s="23"/>
      <c r="O1099" s="5"/>
      <c r="P1099" s="32"/>
      <c r="AI1099" s="3"/>
      <c r="AJ1099" s="3"/>
    </row>
    <row r="1100" spans="1:36" ht="18" customHeight="1">
      <c r="A1100" s="31"/>
      <c r="B1100" s="32"/>
      <c r="C1100" s="103"/>
      <c r="D1100" s="103"/>
      <c r="E1100" s="103"/>
      <c r="F1100" s="103"/>
      <c r="G1100" s="103"/>
      <c r="H1100" s="104"/>
      <c r="I1100" s="105"/>
      <c r="J1100" s="105"/>
      <c r="K1100" s="105"/>
      <c r="L1100" s="5"/>
      <c r="M1100" s="32"/>
      <c r="N1100" s="23"/>
      <c r="O1100" s="5"/>
      <c r="P1100" s="32"/>
      <c r="AI1100" s="3"/>
      <c r="AJ1100" s="3"/>
    </row>
    <row r="1101" spans="1:36" ht="18" customHeight="1">
      <c r="A1101" s="31"/>
      <c r="B1101" s="32"/>
      <c r="C1101" s="103"/>
      <c r="D1101" s="103"/>
      <c r="E1101" s="103"/>
      <c r="F1101" s="103"/>
      <c r="G1101" s="103"/>
      <c r="H1101" s="104"/>
      <c r="I1101" s="105"/>
      <c r="J1101" s="105"/>
      <c r="K1101" s="105"/>
      <c r="L1101" s="5"/>
      <c r="M1101" s="32"/>
      <c r="N1101" s="23"/>
      <c r="O1101" s="5"/>
      <c r="P1101" s="32"/>
      <c r="AI1101" s="3"/>
      <c r="AJ1101" s="3"/>
    </row>
    <row r="1102" spans="1:36" ht="18" customHeight="1">
      <c r="A1102" s="31"/>
      <c r="B1102" s="32"/>
      <c r="C1102" s="103"/>
      <c r="D1102" s="103"/>
      <c r="E1102" s="103"/>
      <c r="F1102" s="103"/>
      <c r="G1102" s="103"/>
      <c r="H1102" s="104"/>
      <c r="I1102" s="105"/>
      <c r="J1102" s="105"/>
      <c r="K1102" s="105"/>
      <c r="L1102" s="5"/>
      <c r="M1102" s="32"/>
      <c r="N1102" s="23"/>
      <c r="O1102" s="5"/>
      <c r="P1102" s="32"/>
      <c r="AI1102" s="3"/>
      <c r="AJ1102" s="3"/>
    </row>
    <row r="1103" spans="1:36" ht="18" customHeight="1">
      <c r="A1103" s="31"/>
      <c r="B1103" s="32"/>
      <c r="C1103" s="103"/>
      <c r="D1103" s="103"/>
      <c r="E1103" s="103"/>
      <c r="F1103" s="103"/>
      <c r="G1103" s="103"/>
      <c r="H1103" s="104"/>
      <c r="I1103" s="105"/>
      <c r="J1103" s="105"/>
      <c r="K1103" s="105"/>
      <c r="L1103" s="5"/>
      <c r="M1103" s="32"/>
      <c r="N1103" s="23"/>
      <c r="O1103" s="5"/>
      <c r="P1103" s="32"/>
      <c r="AI1103" s="3"/>
      <c r="AJ1103" s="3"/>
    </row>
    <row r="1104" spans="1:36" ht="18" customHeight="1">
      <c r="A1104" s="31"/>
      <c r="B1104" s="32"/>
      <c r="C1104" s="103"/>
      <c r="D1104" s="103"/>
      <c r="E1104" s="103"/>
      <c r="F1104" s="103"/>
      <c r="G1104" s="103"/>
      <c r="H1104" s="104"/>
      <c r="I1104" s="105"/>
      <c r="J1104" s="105"/>
      <c r="K1104" s="105"/>
      <c r="L1104" s="5"/>
      <c r="M1104" s="32"/>
      <c r="N1104" s="23"/>
      <c r="O1104" s="5"/>
      <c r="P1104" s="32"/>
      <c r="AI1104" s="3"/>
      <c r="AJ1104" s="3"/>
    </row>
    <row r="1105" spans="1:36" ht="18" customHeight="1">
      <c r="A1105" s="31"/>
      <c r="B1105" s="32"/>
      <c r="C1105" s="103"/>
      <c r="D1105" s="103"/>
      <c r="E1105" s="103"/>
      <c r="F1105" s="103"/>
      <c r="G1105" s="103"/>
      <c r="H1105" s="104"/>
      <c r="I1105" s="105"/>
      <c r="J1105" s="105"/>
      <c r="K1105" s="105"/>
      <c r="L1105" s="5"/>
      <c r="M1105" s="32"/>
      <c r="N1105" s="23"/>
      <c r="O1105" s="5"/>
      <c r="P1105" s="32"/>
      <c r="AI1105" s="3"/>
      <c r="AJ1105" s="3"/>
    </row>
    <row r="1106" spans="1:36" ht="18" customHeight="1">
      <c r="A1106" s="31"/>
      <c r="B1106" s="32"/>
      <c r="C1106" s="103"/>
      <c r="D1106" s="103"/>
      <c r="E1106" s="103"/>
      <c r="F1106" s="103"/>
      <c r="G1106" s="103"/>
      <c r="H1106" s="104"/>
      <c r="I1106" s="105"/>
      <c r="J1106" s="105"/>
      <c r="K1106" s="105"/>
      <c r="L1106" s="5"/>
      <c r="M1106" s="32"/>
      <c r="N1106" s="23"/>
      <c r="O1106" s="5"/>
      <c r="P1106" s="32"/>
      <c r="AI1106" s="3"/>
      <c r="AJ1106" s="3"/>
    </row>
    <row r="1107" spans="1:36" ht="18" customHeight="1">
      <c r="A1107" s="31"/>
      <c r="B1107" s="32"/>
      <c r="C1107" s="103"/>
      <c r="D1107" s="103"/>
      <c r="E1107" s="103"/>
      <c r="F1107" s="103"/>
      <c r="G1107" s="103"/>
      <c r="H1107" s="104"/>
      <c r="I1107" s="105"/>
      <c r="J1107" s="105"/>
      <c r="K1107" s="105"/>
      <c r="L1107" s="5"/>
      <c r="M1107" s="32"/>
      <c r="N1107" s="23"/>
      <c r="O1107" s="5"/>
      <c r="P1107" s="32"/>
      <c r="AI1107" s="3"/>
      <c r="AJ1107" s="3"/>
    </row>
    <row r="1108" spans="1:36" ht="18" customHeight="1">
      <c r="A1108" s="31"/>
      <c r="B1108" s="32"/>
      <c r="C1108" s="103"/>
      <c r="D1108" s="103"/>
      <c r="E1108" s="103"/>
      <c r="F1108" s="103"/>
      <c r="G1108" s="103"/>
      <c r="H1108" s="104"/>
      <c r="I1108" s="105"/>
      <c r="J1108" s="105"/>
      <c r="K1108" s="105"/>
      <c r="L1108" s="5"/>
      <c r="M1108" s="32"/>
      <c r="N1108" s="23"/>
      <c r="O1108" s="5"/>
      <c r="P1108" s="32"/>
      <c r="AI1108" s="3"/>
      <c r="AJ1108" s="3"/>
    </row>
    <row r="1109" spans="1:36" ht="18" customHeight="1">
      <c r="A1109" s="31"/>
      <c r="B1109" s="32"/>
      <c r="C1109" s="103"/>
      <c r="D1109" s="103"/>
      <c r="E1109" s="103"/>
      <c r="F1109" s="103"/>
      <c r="G1109" s="103"/>
      <c r="H1109" s="104"/>
      <c r="I1109" s="105"/>
      <c r="J1109" s="105"/>
      <c r="K1109" s="105"/>
      <c r="L1109" s="5"/>
      <c r="M1109" s="32"/>
      <c r="N1109" s="23"/>
      <c r="O1109" s="5"/>
      <c r="P1109" s="32"/>
      <c r="AI1109" s="3"/>
      <c r="AJ1109" s="3"/>
    </row>
    <row r="1110" spans="1:36" ht="18" customHeight="1">
      <c r="A1110" s="31"/>
      <c r="B1110" s="32"/>
      <c r="C1110" s="103"/>
      <c r="D1110" s="103"/>
      <c r="E1110" s="103"/>
      <c r="F1110" s="103"/>
      <c r="G1110" s="103"/>
      <c r="H1110" s="104"/>
      <c r="I1110" s="105"/>
      <c r="J1110" s="105"/>
      <c r="K1110" s="105"/>
      <c r="L1110" s="5"/>
      <c r="M1110" s="32"/>
      <c r="N1110" s="23"/>
      <c r="O1110" s="5"/>
      <c r="P1110" s="32"/>
      <c r="AI1110" s="3"/>
      <c r="AJ1110" s="3"/>
    </row>
    <row r="1111" spans="1:36" ht="18" customHeight="1">
      <c r="A1111" s="31"/>
      <c r="B1111" s="32"/>
      <c r="C1111" s="103"/>
      <c r="D1111" s="103"/>
      <c r="E1111" s="103"/>
      <c r="F1111" s="103"/>
      <c r="G1111" s="103"/>
      <c r="H1111" s="104"/>
      <c r="I1111" s="105"/>
      <c r="J1111" s="105"/>
      <c r="K1111" s="105"/>
      <c r="L1111" s="5"/>
      <c r="M1111" s="32"/>
      <c r="N1111" s="23"/>
      <c r="O1111" s="5"/>
      <c r="P1111" s="32"/>
      <c r="AI1111" s="3"/>
      <c r="AJ1111" s="3"/>
    </row>
    <row r="1112" spans="1:36" ht="18" customHeight="1">
      <c r="A1112" s="31"/>
      <c r="B1112" s="32"/>
      <c r="C1112" s="103"/>
      <c r="D1112" s="103"/>
      <c r="E1112" s="103"/>
      <c r="F1112" s="103"/>
      <c r="G1112" s="103"/>
      <c r="H1112" s="104"/>
      <c r="I1112" s="105"/>
      <c r="J1112" s="105"/>
      <c r="K1112" s="105"/>
      <c r="L1112" s="5"/>
      <c r="M1112" s="32"/>
      <c r="N1112" s="23"/>
      <c r="O1112" s="5"/>
      <c r="P1112" s="32"/>
      <c r="AI1112" s="3"/>
      <c r="AJ1112" s="3"/>
    </row>
    <row r="1113" spans="1:36" ht="18" customHeight="1">
      <c r="A1113" s="31"/>
      <c r="B1113" s="32"/>
      <c r="C1113" s="103"/>
      <c r="D1113" s="103"/>
      <c r="E1113" s="103"/>
      <c r="F1113" s="103"/>
      <c r="G1113" s="103"/>
      <c r="H1113" s="104"/>
      <c r="I1113" s="105"/>
      <c r="J1113" s="105"/>
      <c r="K1113" s="105"/>
      <c r="L1113" s="5"/>
      <c r="M1113" s="32"/>
      <c r="N1113" s="23"/>
      <c r="O1113" s="5"/>
      <c r="P1113" s="32"/>
      <c r="AI1113" s="3"/>
      <c r="AJ1113" s="3"/>
    </row>
    <row r="1114" spans="1:36" ht="18" customHeight="1">
      <c r="A1114" s="31"/>
      <c r="B1114" s="32"/>
      <c r="C1114" s="103"/>
      <c r="D1114" s="103"/>
      <c r="E1114" s="103"/>
      <c r="F1114" s="103"/>
      <c r="G1114" s="103"/>
      <c r="H1114" s="104"/>
      <c r="I1114" s="105"/>
      <c r="J1114" s="105"/>
      <c r="K1114" s="105"/>
      <c r="L1114" s="5"/>
      <c r="M1114" s="32"/>
      <c r="N1114" s="23"/>
      <c r="O1114" s="5"/>
      <c r="P1114" s="32"/>
      <c r="AI1114" s="3"/>
      <c r="AJ1114" s="3"/>
    </row>
    <row r="1115" spans="1:36" ht="18" customHeight="1">
      <c r="A1115" s="31"/>
      <c r="B1115" s="32"/>
      <c r="C1115" s="103"/>
      <c r="D1115" s="103"/>
      <c r="E1115" s="103"/>
      <c r="F1115" s="103"/>
      <c r="G1115" s="103"/>
      <c r="H1115" s="104"/>
      <c r="I1115" s="105"/>
      <c r="J1115" s="105"/>
      <c r="K1115" s="105"/>
      <c r="L1115" s="5"/>
      <c r="M1115" s="32"/>
      <c r="N1115" s="23"/>
      <c r="O1115" s="5"/>
      <c r="P1115" s="32"/>
      <c r="AI1115" s="3"/>
      <c r="AJ1115" s="3"/>
    </row>
    <row r="1116" spans="1:36" ht="18" customHeight="1">
      <c r="A1116" s="31"/>
      <c r="B1116" s="32"/>
      <c r="C1116" s="103"/>
      <c r="D1116" s="103"/>
      <c r="E1116" s="103"/>
      <c r="F1116" s="103"/>
      <c r="G1116" s="103"/>
      <c r="H1116" s="104"/>
      <c r="I1116" s="105"/>
      <c r="J1116" s="105"/>
      <c r="K1116" s="105"/>
      <c r="L1116" s="5"/>
      <c r="M1116" s="32"/>
      <c r="N1116" s="23"/>
      <c r="O1116" s="5"/>
      <c r="P1116" s="32"/>
      <c r="AI1116" s="3"/>
      <c r="AJ1116" s="3"/>
    </row>
    <row r="1117" spans="1:36" ht="18" customHeight="1">
      <c r="A1117" s="31"/>
      <c r="B1117" s="32"/>
      <c r="C1117" s="103"/>
      <c r="D1117" s="103"/>
      <c r="E1117" s="103"/>
      <c r="F1117" s="103"/>
      <c r="G1117" s="103"/>
      <c r="H1117" s="104"/>
      <c r="I1117" s="105"/>
      <c r="J1117" s="105"/>
      <c r="K1117" s="105"/>
      <c r="L1117" s="5"/>
      <c r="M1117" s="32"/>
      <c r="N1117" s="23"/>
      <c r="O1117" s="5"/>
      <c r="P1117" s="32"/>
      <c r="AI1117" s="3"/>
      <c r="AJ1117" s="3"/>
    </row>
    <row r="1118" spans="1:36" ht="18" customHeight="1">
      <c r="A1118" s="31"/>
      <c r="B1118" s="32"/>
      <c r="C1118" s="103"/>
      <c r="D1118" s="103"/>
      <c r="E1118" s="103"/>
      <c r="F1118" s="103"/>
      <c r="G1118" s="103"/>
      <c r="H1118" s="104"/>
      <c r="I1118" s="105"/>
      <c r="J1118" s="105"/>
      <c r="K1118" s="105"/>
      <c r="L1118" s="5"/>
      <c r="M1118" s="32"/>
      <c r="N1118" s="23"/>
      <c r="O1118" s="5"/>
      <c r="P1118" s="32"/>
      <c r="AI1118" s="3"/>
      <c r="AJ1118" s="3"/>
    </row>
    <row r="1119" spans="1:36" ht="18" customHeight="1">
      <c r="A1119" s="31"/>
      <c r="B1119" s="32"/>
      <c r="C1119" s="103"/>
      <c r="D1119" s="103"/>
      <c r="E1119" s="103"/>
      <c r="F1119" s="103"/>
      <c r="G1119" s="103"/>
      <c r="H1119" s="104"/>
      <c r="I1119" s="105"/>
      <c r="J1119" s="105"/>
      <c r="K1119" s="105"/>
      <c r="L1119" s="5"/>
      <c r="M1119" s="32"/>
      <c r="N1119" s="23"/>
      <c r="O1119" s="5"/>
      <c r="P1119" s="32"/>
      <c r="AI1119" s="3"/>
      <c r="AJ1119" s="3"/>
    </row>
    <row r="1120" spans="1:36" ht="18" customHeight="1">
      <c r="A1120" s="31"/>
      <c r="B1120" s="32"/>
      <c r="C1120" s="103"/>
      <c r="D1120" s="103"/>
      <c r="E1120" s="103"/>
      <c r="F1120" s="103"/>
      <c r="G1120" s="103"/>
      <c r="H1120" s="104"/>
      <c r="I1120" s="105"/>
      <c r="J1120" s="105"/>
      <c r="K1120" s="105"/>
      <c r="L1120" s="5"/>
      <c r="M1120" s="32"/>
      <c r="N1120" s="23"/>
      <c r="O1120" s="5"/>
      <c r="P1120" s="32"/>
      <c r="AI1120" s="3"/>
      <c r="AJ1120" s="3"/>
    </row>
    <row r="1121" spans="1:36" ht="18" customHeight="1">
      <c r="A1121" s="31"/>
      <c r="B1121" s="32"/>
      <c r="C1121" s="103"/>
      <c r="D1121" s="103"/>
      <c r="E1121" s="103"/>
      <c r="F1121" s="103"/>
      <c r="G1121" s="103"/>
      <c r="H1121" s="104"/>
      <c r="I1121" s="105"/>
      <c r="J1121" s="105"/>
      <c r="K1121" s="105"/>
      <c r="L1121" s="5"/>
      <c r="M1121" s="32"/>
      <c r="N1121" s="23"/>
      <c r="O1121" s="5"/>
      <c r="P1121" s="32"/>
      <c r="AI1121" s="3"/>
      <c r="AJ1121" s="3"/>
    </row>
    <row r="1122" spans="1:36" ht="18" customHeight="1">
      <c r="A1122" s="31"/>
      <c r="B1122" s="32"/>
      <c r="C1122" s="103"/>
      <c r="D1122" s="103"/>
      <c r="E1122" s="103"/>
      <c r="F1122" s="103"/>
      <c r="G1122" s="103"/>
      <c r="H1122" s="104"/>
      <c r="I1122" s="105"/>
      <c r="J1122" s="105"/>
      <c r="K1122" s="105"/>
      <c r="L1122" s="5"/>
      <c r="M1122" s="32"/>
      <c r="N1122" s="23"/>
      <c r="O1122" s="5"/>
      <c r="P1122" s="32"/>
      <c r="AI1122" s="3"/>
      <c r="AJ1122" s="3"/>
    </row>
    <row r="1123" spans="1:36" ht="18" customHeight="1">
      <c r="A1123" s="31"/>
      <c r="B1123" s="32"/>
      <c r="C1123" s="103"/>
      <c r="D1123" s="103"/>
      <c r="E1123" s="103"/>
      <c r="F1123" s="103"/>
      <c r="G1123" s="103"/>
      <c r="H1123" s="104"/>
      <c r="I1123" s="105"/>
      <c r="J1123" s="105"/>
      <c r="K1123" s="105"/>
      <c r="L1123" s="5"/>
      <c r="M1123" s="32"/>
      <c r="N1123" s="23"/>
      <c r="O1123" s="5"/>
      <c r="P1123" s="32"/>
      <c r="AI1123" s="3"/>
      <c r="AJ1123" s="3"/>
    </row>
    <row r="1124" spans="1:36" ht="18" customHeight="1">
      <c r="A1124" s="31"/>
      <c r="B1124" s="32"/>
      <c r="C1124" s="103"/>
      <c r="D1124" s="103"/>
      <c r="E1124" s="103"/>
      <c r="F1124" s="103"/>
      <c r="G1124" s="103"/>
      <c r="H1124" s="104"/>
      <c r="I1124" s="105"/>
      <c r="J1124" s="105"/>
      <c r="K1124" s="105"/>
      <c r="L1124" s="5"/>
      <c r="M1124" s="32"/>
      <c r="N1124" s="23"/>
      <c r="O1124" s="5"/>
      <c r="P1124" s="32"/>
      <c r="AI1124" s="3"/>
      <c r="AJ1124" s="3"/>
    </row>
    <row r="1125" spans="1:36" ht="18" customHeight="1">
      <c r="A1125" s="31"/>
      <c r="B1125" s="32"/>
      <c r="C1125" s="103"/>
      <c r="D1125" s="103"/>
      <c r="E1125" s="103"/>
      <c r="F1125" s="103"/>
      <c r="G1125" s="103"/>
      <c r="H1125" s="104"/>
      <c r="I1125" s="105"/>
      <c r="J1125" s="105"/>
      <c r="K1125" s="105"/>
      <c r="L1125" s="5"/>
      <c r="M1125" s="32"/>
      <c r="N1125" s="23"/>
      <c r="O1125" s="5"/>
      <c r="P1125" s="32"/>
      <c r="AI1125" s="3"/>
      <c r="AJ1125" s="3"/>
    </row>
    <row r="1126" spans="1:36" ht="18" customHeight="1">
      <c r="A1126" s="31"/>
      <c r="B1126" s="32"/>
      <c r="C1126" s="103"/>
      <c r="D1126" s="103"/>
      <c r="E1126" s="103"/>
      <c r="F1126" s="103"/>
      <c r="G1126" s="103"/>
      <c r="H1126" s="104"/>
      <c r="I1126" s="105"/>
      <c r="J1126" s="105"/>
      <c r="K1126" s="105"/>
      <c r="L1126" s="5"/>
      <c r="M1126" s="32"/>
      <c r="N1126" s="23"/>
      <c r="O1126" s="5"/>
      <c r="P1126" s="32"/>
      <c r="AI1126" s="3"/>
      <c r="AJ1126" s="3"/>
    </row>
    <row r="1127" spans="1:36" ht="18" customHeight="1">
      <c r="A1127" s="31"/>
      <c r="B1127" s="32"/>
      <c r="C1127" s="103"/>
      <c r="D1127" s="103"/>
      <c r="E1127" s="103"/>
      <c r="F1127" s="103"/>
      <c r="G1127" s="103"/>
      <c r="H1127" s="104"/>
      <c r="I1127" s="105"/>
      <c r="J1127" s="105"/>
      <c r="K1127" s="105"/>
      <c r="L1127" s="5"/>
      <c r="M1127" s="32"/>
      <c r="N1127" s="23"/>
      <c r="O1127" s="5"/>
      <c r="P1127" s="32"/>
      <c r="AI1127" s="3"/>
      <c r="AJ1127" s="3"/>
    </row>
    <row r="1128" spans="1:36" ht="18" customHeight="1">
      <c r="A1128" s="31"/>
      <c r="B1128" s="32"/>
      <c r="C1128" s="103"/>
      <c r="D1128" s="103"/>
      <c r="E1128" s="103"/>
      <c r="F1128" s="103"/>
      <c r="G1128" s="103"/>
      <c r="H1128" s="104"/>
      <c r="I1128" s="105"/>
      <c r="J1128" s="105"/>
      <c r="K1128" s="105"/>
      <c r="L1128" s="5"/>
      <c r="M1128" s="32"/>
      <c r="N1128" s="23"/>
      <c r="O1128" s="5"/>
      <c r="P1128" s="32"/>
      <c r="AI1128" s="3"/>
      <c r="AJ1128" s="3"/>
    </row>
    <row r="1129" spans="1:36" ht="18" customHeight="1">
      <c r="A1129" s="31"/>
      <c r="B1129" s="32"/>
      <c r="C1129" s="103"/>
      <c r="D1129" s="103"/>
      <c r="E1129" s="103"/>
      <c r="F1129" s="103"/>
      <c r="G1129" s="103"/>
      <c r="H1129" s="104"/>
      <c r="I1129" s="105"/>
      <c r="J1129" s="105"/>
      <c r="K1129" s="105"/>
      <c r="L1129" s="5"/>
      <c r="M1129" s="32"/>
      <c r="N1129" s="23"/>
      <c r="O1129" s="5"/>
      <c r="P1129" s="32"/>
      <c r="AI1129" s="3"/>
      <c r="AJ1129" s="3"/>
    </row>
    <row r="1130" spans="1:36" ht="18" customHeight="1">
      <c r="A1130" s="31"/>
      <c r="B1130" s="32"/>
      <c r="C1130" s="103"/>
      <c r="D1130" s="103"/>
      <c r="E1130" s="103"/>
      <c r="F1130" s="103"/>
      <c r="G1130" s="103"/>
      <c r="H1130" s="104"/>
      <c r="I1130" s="105"/>
      <c r="J1130" s="105"/>
      <c r="K1130" s="105"/>
      <c r="L1130" s="5"/>
      <c r="M1130" s="32"/>
      <c r="N1130" s="23"/>
      <c r="O1130" s="5"/>
      <c r="P1130" s="32"/>
      <c r="AI1130" s="3"/>
      <c r="AJ1130" s="3"/>
    </row>
    <row r="1131" spans="1:36" ht="18" customHeight="1">
      <c r="A1131" s="31"/>
      <c r="B1131" s="32"/>
      <c r="C1131" s="103"/>
      <c r="D1131" s="103"/>
      <c r="E1131" s="103"/>
      <c r="F1131" s="103"/>
      <c r="G1131" s="103"/>
      <c r="H1131" s="104"/>
      <c r="I1131" s="105"/>
      <c r="J1131" s="105"/>
      <c r="K1131" s="105"/>
      <c r="L1131" s="5"/>
      <c r="M1131" s="32"/>
      <c r="N1131" s="23"/>
      <c r="O1131" s="5"/>
      <c r="P1131" s="32"/>
      <c r="AI1131" s="3"/>
      <c r="AJ1131" s="3"/>
    </row>
    <row r="1132" spans="1:36" ht="18" customHeight="1">
      <c r="A1132" s="31"/>
      <c r="B1132" s="32"/>
      <c r="C1132" s="103"/>
      <c r="D1132" s="103"/>
      <c r="E1132" s="103"/>
      <c r="F1132" s="103"/>
      <c r="G1132" s="103"/>
      <c r="H1132" s="104"/>
      <c r="I1132" s="105"/>
      <c r="J1132" s="105"/>
      <c r="K1132" s="105"/>
      <c r="L1132" s="5"/>
      <c r="M1132" s="32"/>
      <c r="N1132" s="23"/>
      <c r="O1132" s="5"/>
      <c r="P1132" s="32"/>
      <c r="AI1132" s="3"/>
      <c r="AJ1132" s="3"/>
    </row>
    <row r="1133" spans="1:36" ht="18" customHeight="1">
      <c r="A1133" s="31"/>
      <c r="B1133" s="32"/>
      <c r="C1133" s="103"/>
      <c r="D1133" s="103"/>
      <c r="E1133" s="103"/>
      <c r="F1133" s="103"/>
      <c r="G1133" s="103"/>
      <c r="H1133" s="104"/>
      <c r="I1133" s="105"/>
      <c r="J1133" s="105"/>
      <c r="K1133" s="105"/>
      <c r="L1133" s="5"/>
      <c r="M1133" s="32"/>
      <c r="N1133" s="23"/>
      <c r="O1133" s="5"/>
      <c r="P1133" s="32"/>
      <c r="AI1133" s="3"/>
      <c r="AJ1133" s="3"/>
    </row>
    <row r="1134" spans="1:36" ht="18" customHeight="1">
      <c r="A1134" s="31"/>
      <c r="B1134" s="32"/>
      <c r="C1134" s="103"/>
      <c r="D1134" s="103"/>
      <c r="E1134" s="103"/>
      <c r="F1134" s="103"/>
      <c r="G1134" s="103"/>
      <c r="H1134" s="104"/>
      <c r="I1134" s="105"/>
      <c r="J1134" s="105"/>
      <c r="K1134" s="105"/>
      <c r="L1134" s="5"/>
      <c r="M1134" s="32"/>
      <c r="N1134" s="23"/>
      <c r="O1134" s="5"/>
      <c r="P1134" s="32"/>
      <c r="AI1134" s="3"/>
      <c r="AJ1134" s="3"/>
    </row>
    <row r="1135" spans="1:36" ht="18" customHeight="1">
      <c r="A1135" s="31"/>
      <c r="B1135" s="32"/>
      <c r="C1135" s="103"/>
      <c r="D1135" s="103"/>
      <c r="E1135" s="103"/>
      <c r="F1135" s="103"/>
      <c r="G1135" s="103"/>
      <c r="H1135" s="104"/>
      <c r="I1135" s="105"/>
      <c r="J1135" s="105"/>
      <c r="K1135" s="105"/>
      <c r="L1135" s="5"/>
      <c r="M1135" s="32"/>
      <c r="N1135" s="23"/>
      <c r="O1135" s="5"/>
      <c r="P1135" s="32"/>
      <c r="AI1135" s="3"/>
      <c r="AJ1135" s="3"/>
    </row>
    <row r="1136" spans="1:36" ht="18" customHeight="1">
      <c r="A1136" s="31"/>
      <c r="B1136" s="32"/>
      <c r="C1136" s="103"/>
      <c r="D1136" s="103"/>
      <c r="E1136" s="103"/>
      <c r="F1136" s="103"/>
      <c r="G1136" s="103"/>
      <c r="H1136" s="104"/>
      <c r="I1136" s="105"/>
      <c r="J1136" s="105"/>
      <c r="K1136" s="105"/>
      <c r="L1136" s="5"/>
      <c r="M1136" s="32"/>
      <c r="N1136" s="23"/>
      <c r="O1136" s="5"/>
      <c r="P1136" s="32"/>
      <c r="AI1136" s="3"/>
      <c r="AJ1136" s="3"/>
    </row>
    <row r="1137" spans="1:36" ht="18" customHeight="1">
      <c r="A1137" s="31"/>
      <c r="B1137" s="32"/>
      <c r="C1137" s="103"/>
      <c r="D1137" s="103"/>
      <c r="E1137" s="103"/>
      <c r="F1137" s="103"/>
      <c r="G1137" s="103"/>
      <c r="H1137" s="104"/>
      <c r="I1137" s="105"/>
      <c r="J1137" s="105"/>
      <c r="K1137" s="105"/>
      <c r="L1137" s="5"/>
      <c r="M1137" s="32"/>
      <c r="N1137" s="23"/>
      <c r="O1137" s="5"/>
      <c r="P1137" s="32"/>
      <c r="AI1137" s="3"/>
      <c r="AJ1137" s="3"/>
    </row>
    <row r="1138" spans="1:36" ht="18" customHeight="1">
      <c r="A1138" s="31"/>
      <c r="B1138" s="32"/>
      <c r="C1138" s="103"/>
      <c r="D1138" s="103"/>
      <c r="E1138" s="103"/>
      <c r="F1138" s="103"/>
      <c r="G1138" s="103"/>
      <c r="H1138" s="104"/>
      <c r="I1138" s="105"/>
      <c r="J1138" s="105"/>
      <c r="K1138" s="105"/>
      <c r="L1138" s="5"/>
      <c r="M1138" s="32"/>
      <c r="N1138" s="23"/>
      <c r="O1138" s="5"/>
      <c r="P1138" s="32"/>
      <c r="AI1138" s="3"/>
      <c r="AJ1138" s="3"/>
    </row>
    <row r="1139" spans="1:36" ht="18" customHeight="1">
      <c r="A1139" s="31"/>
      <c r="B1139" s="32"/>
      <c r="C1139" s="103"/>
      <c r="D1139" s="103"/>
      <c r="E1139" s="103"/>
      <c r="F1139" s="103"/>
      <c r="G1139" s="103"/>
      <c r="H1139" s="104"/>
      <c r="I1139" s="105"/>
      <c r="J1139" s="105"/>
      <c r="K1139" s="105"/>
      <c r="L1139" s="5"/>
      <c r="M1139" s="32"/>
      <c r="N1139" s="23"/>
      <c r="O1139" s="5"/>
      <c r="P1139" s="32"/>
      <c r="AI1139" s="3"/>
      <c r="AJ1139" s="3"/>
    </row>
    <row r="1140" spans="1:36" ht="18" customHeight="1">
      <c r="A1140" s="31"/>
      <c r="B1140" s="32"/>
      <c r="C1140" s="103"/>
      <c r="D1140" s="103"/>
      <c r="E1140" s="103"/>
      <c r="F1140" s="103"/>
      <c r="G1140" s="103"/>
      <c r="H1140" s="104"/>
      <c r="I1140" s="105"/>
      <c r="J1140" s="105"/>
      <c r="K1140" s="105"/>
      <c r="L1140" s="5"/>
      <c r="M1140" s="32"/>
      <c r="N1140" s="23"/>
      <c r="O1140" s="5"/>
      <c r="P1140" s="32"/>
      <c r="AI1140" s="3"/>
      <c r="AJ1140" s="3"/>
    </row>
    <row r="1141" spans="1:36" ht="18" customHeight="1">
      <c r="A1141" s="31"/>
      <c r="B1141" s="32"/>
      <c r="C1141" s="103"/>
      <c r="D1141" s="103"/>
      <c r="E1141" s="103"/>
      <c r="F1141" s="103"/>
      <c r="G1141" s="103"/>
      <c r="H1141" s="104"/>
      <c r="I1141" s="105"/>
      <c r="J1141" s="105"/>
      <c r="K1141" s="105"/>
      <c r="L1141" s="5"/>
      <c r="M1141" s="32"/>
      <c r="N1141" s="23"/>
      <c r="O1141" s="5"/>
      <c r="P1141" s="32"/>
      <c r="AI1141" s="3"/>
      <c r="AJ1141" s="3"/>
    </row>
    <row r="1142" spans="1:36" ht="18" customHeight="1">
      <c r="A1142" s="31"/>
      <c r="B1142" s="32"/>
      <c r="C1142" s="103"/>
      <c r="D1142" s="103"/>
      <c r="E1142" s="103"/>
      <c r="F1142" s="103"/>
      <c r="G1142" s="103"/>
      <c r="H1142" s="104"/>
      <c r="I1142" s="105"/>
      <c r="J1142" s="105"/>
      <c r="K1142" s="105"/>
      <c r="L1142" s="5"/>
      <c r="M1142" s="32"/>
      <c r="N1142" s="23"/>
      <c r="O1142" s="5"/>
      <c r="P1142" s="32"/>
      <c r="AI1142" s="3"/>
      <c r="AJ1142" s="3"/>
    </row>
    <row r="1143" spans="1:36" ht="18" customHeight="1">
      <c r="A1143" s="31"/>
      <c r="B1143" s="32"/>
      <c r="C1143" s="103"/>
      <c r="D1143" s="103"/>
      <c r="E1143" s="103"/>
      <c r="F1143" s="103"/>
      <c r="G1143" s="103"/>
      <c r="H1143" s="104"/>
      <c r="I1143" s="105"/>
      <c r="J1143" s="105"/>
      <c r="K1143" s="105"/>
      <c r="L1143" s="5"/>
      <c r="M1143" s="32"/>
      <c r="N1143" s="23"/>
      <c r="O1143" s="5"/>
      <c r="P1143" s="32"/>
      <c r="AI1143" s="3"/>
      <c r="AJ1143" s="3"/>
    </row>
    <row r="1144" spans="1:36" ht="18" customHeight="1">
      <c r="A1144" s="31"/>
      <c r="B1144" s="32"/>
      <c r="C1144" s="103"/>
      <c r="D1144" s="103"/>
      <c r="E1144" s="103"/>
      <c r="F1144" s="103"/>
      <c r="G1144" s="103"/>
      <c r="H1144" s="104"/>
      <c r="I1144" s="105"/>
      <c r="J1144" s="105"/>
      <c r="K1144" s="105"/>
      <c r="L1144" s="5"/>
      <c r="M1144" s="32"/>
      <c r="N1144" s="23"/>
      <c r="O1144" s="5"/>
      <c r="P1144" s="32"/>
      <c r="AI1144" s="3"/>
      <c r="AJ1144" s="3"/>
    </row>
    <row r="1145" spans="1:36" ht="18" customHeight="1">
      <c r="A1145" s="31"/>
      <c r="B1145" s="32"/>
      <c r="C1145" s="103"/>
      <c r="D1145" s="103"/>
      <c r="E1145" s="103"/>
      <c r="F1145" s="103"/>
      <c r="G1145" s="103"/>
      <c r="H1145" s="104"/>
      <c r="I1145" s="105"/>
      <c r="J1145" s="105"/>
      <c r="K1145" s="105"/>
      <c r="L1145" s="5"/>
      <c r="M1145" s="32"/>
      <c r="N1145" s="23"/>
      <c r="O1145" s="5"/>
      <c r="P1145" s="32"/>
      <c r="AI1145" s="3"/>
      <c r="AJ1145" s="3"/>
    </row>
    <row r="1146" spans="1:36" ht="18" customHeight="1">
      <c r="A1146" s="31"/>
      <c r="B1146" s="32"/>
      <c r="C1146" s="103"/>
      <c r="D1146" s="103"/>
      <c r="E1146" s="103"/>
      <c r="F1146" s="103"/>
      <c r="G1146" s="103"/>
      <c r="H1146" s="104"/>
      <c r="I1146" s="105"/>
      <c r="J1146" s="105"/>
      <c r="K1146" s="105"/>
      <c r="L1146" s="5"/>
      <c r="M1146" s="32"/>
      <c r="N1146" s="23"/>
      <c r="O1146" s="5"/>
      <c r="P1146" s="32"/>
      <c r="AI1146" s="3"/>
      <c r="AJ1146" s="3"/>
    </row>
    <row r="1147" spans="1:36" ht="18" customHeight="1">
      <c r="A1147" s="31"/>
      <c r="B1147" s="32"/>
      <c r="C1147" s="103"/>
      <c r="D1147" s="103"/>
      <c r="E1147" s="103"/>
      <c r="F1147" s="103"/>
      <c r="G1147" s="103"/>
      <c r="H1147" s="104"/>
      <c r="I1147" s="105"/>
      <c r="J1147" s="105"/>
      <c r="K1147" s="105"/>
      <c r="L1147" s="5"/>
      <c r="M1147" s="32"/>
      <c r="N1147" s="23"/>
      <c r="O1147" s="5"/>
      <c r="P1147" s="32"/>
      <c r="AI1147" s="3"/>
      <c r="AJ1147" s="3"/>
    </row>
    <row r="1148" spans="1:36" ht="18" customHeight="1">
      <c r="A1148" s="31"/>
      <c r="B1148" s="32"/>
      <c r="C1148" s="103"/>
      <c r="D1148" s="103"/>
      <c r="E1148" s="103"/>
      <c r="F1148" s="103"/>
      <c r="G1148" s="103"/>
      <c r="H1148" s="104"/>
      <c r="I1148" s="105"/>
      <c r="J1148" s="105"/>
      <c r="K1148" s="105"/>
      <c r="L1148" s="5"/>
      <c r="M1148" s="32"/>
      <c r="N1148" s="23"/>
      <c r="O1148" s="5"/>
      <c r="P1148" s="32"/>
      <c r="AI1148" s="3"/>
      <c r="AJ1148" s="3"/>
    </row>
    <row r="1149" spans="1:36" ht="18" customHeight="1">
      <c r="A1149" s="31"/>
      <c r="B1149" s="32"/>
      <c r="C1149" s="103"/>
      <c r="D1149" s="103"/>
      <c r="E1149" s="103"/>
      <c r="F1149" s="103"/>
      <c r="G1149" s="103"/>
      <c r="H1149" s="104"/>
      <c r="I1149" s="105"/>
      <c r="J1149" s="105"/>
      <c r="K1149" s="105"/>
      <c r="L1149" s="5"/>
      <c r="M1149" s="32"/>
      <c r="N1149" s="23"/>
      <c r="O1149" s="5"/>
      <c r="P1149" s="32"/>
      <c r="AI1149" s="3"/>
      <c r="AJ1149" s="3"/>
    </row>
    <row r="1150" spans="1:36" ht="18" customHeight="1">
      <c r="A1150" s="31"/>
      <c r="B1150" s="32"/>
      <c r="C1150" s="103"/>
      <c r="D1150" s="103"/>
      <c r="E1150" s="103"/>
      <c r="F1150" s="103"/>
      <c r="G1150" s="103"/>
      <c r="H1150" s="104"/>
      <c r="I1150" s="105"/>
      <c r="J1150" s="105"/>
      <c r="K1150" s="105"/>
      <c r="L1150" s="5"/>
      <c r="M1150" s="32"/>
      <c r="N1150" s="23"/>
      <c r="O1150" s="5"/>
      <c r="P1150" s="32"/>
      <c r="AI1150" s="3"/>
      <c r="AJ1150" s="3"/>
    </row>
    <row r="1151" spans="1:36" ht="18" customHeight="1">
      <c r="A1151" s="31"/>
      <c r="B1151" s="32"/>
      <c r="C1151" s="103"/>
      <c r="D1151" s="103"/>
      <c r="E1151" s="103"/>
      <c r="F1151" s="103"/>
      <c r="G1151" s="103"/>
      <c r="H1151" s="104"/>
      <c r="I1151" s="105"/>
      <c r="J1151" s="105"/>
      <c r="K1151" s="105"/>
      <c r="L1151" s="5"/>
      <c r="M1151" s="32"/>
      <c r="N1151" s="23"/>
      <c r="O1151" s="5"/>
      <c r="P1151" s="32"/>
      <c r="AI1151" s="3"/>
      <c r="AJ1151" s="3"/>
    </row>
    <row r="1152" spans="1:36" ht="18" customHeight="1">
      <c r="A1152" s="31"/>
      <c r="B1152" s="32"/>
      <c r="C1152" s="103"/>
      <c r="D1152" s="103"/>
      <c r="E1152" s="103"/>
      <c r="F1152" s="103"/>
      <c r="G1152" s="103"/>
      <c r="H1152" s="104"/>
      <c r="I1152" s="105"/>
      <c r="J1152" s="105"/>
      <c r="K1152" s="105"/>
      <c r="L1152" s="5"/>
      <c r="M1152" s="32"/>
      <c r="N1152" s="23"/>
      <c r="O1152" s="5"/>
      <c r="P1152" s="32"/>
      <c r="AI1152" s="3"/>
      <c r="AJ1152" s="3"/>
    </row>
    <row r="1153" spans="1:36" ht="18" customHeight="1">
      <c r="A1153" s="31"/>
      <c r="B1153" s="32"/>
      <c r="C1153" s="103"/>
      <c r="D1153" s="103"/>
      <c r="E1153" s="103"/>
      <c r="F1153" s="103"/>
      <c r="G1153" s="103"/>
      <c r="H1153" s="104"/>
      <c r="I1153" s="105"/>
      <c r="J1153" s="105"/>
      <c r="K1153" s="105"/>
      <c r="L1153" s="5"/>
      <c r="M1153" s="32"/>
      <c r="N1153" s="23"/>
      <c r="O1153" s="5"/>
      <c r="P1153" s="32"/>
      <c r="AI1153" s="3"/>
      <c r="AJ1153" s="3"/>
    </row>
    <row r="1154" spans="1:36" ht="18" customHeight="1">
      <c r="A1154" s="31"/>
      <c r="B1154" s="32"/>
      <c r="C1154" s="103"/>
      <c r="D1154" s="103"/>
      <c r="E1154" s="103"/>
      <c r="F1154" s="103"/>
      <c r="G1154" s="103"/>
      <c r="H1154" s="104"/>
      <c r="I1154" s="105"/>
      <c r="J1154" s="105"/>
      <c r="K1154" s="105"/>
      <c r="L1154" s="5"/>
      <c r="M1154" s="32"/>
      <c r="N1154" s="23"/>
      <c r="O1154" s="5"/>
      <c r="P1154" s="32"/>
      <c r="AI1154" s="3"/>
      <c r="AJ1154" s="3"/>
    </row>
    <row r="1155" spans="1:36" ht="18" customHeight="1">
      <c r="A1155" s="31"/>
      <c r="B1155" s="32"/>
      <c r="C1155" s="103"/>
      <c r="D1155" s="103"/>
      <c r="E1155" s="103"/>
      <c r="F1155" s="103"/>
      <c r="G1155" s="103"/>
      <c r="H1155" s="104"/>
      <c r="I1155" s="105"/>
      <c r="J1155" s="105"/>
      <c r="K1155" s="105"/>
      <c r="L1155" s="5"/>
      <c r="M1155" s="32"/>
      <c r="N1155" s="23"/>
      <c r="O1155" s="5"/>
      <c r="P1155" s="32"/>
      <c r="AI1155" s="3"/>
      <c r="AJ1155" s="3"/>
    </row>
    <row r="1156" spans="1:36" ht="18" customHeight="1">
      <c r="A1156" s="31"/>
      <c r="B1156" s="32"/>
      <c r="C1156" s="103"/>
      <c r="D1156" s="103"/>
      <c r="E1156" s="103"/>
      <c r="F1156" s="103"/>
      <c r="G1156" s="103"/>
      <c r="H1156" s="104"/>
      <c r="I1156" s="105"/>
      <c r="J1156" s="105"/>
      <c r="K1156" s="105"/>
      <c r="L1156" s="5"/>
      <c r="M1156" s="32"/>
      <c r="N1156" s="23"/>
      <c r="O1156" s="5"/>
      <c r="P1156" s="32"/>
      <c r="AI1156" s="3"/>
      <c r="AJ1156" s="3"/>
    </row>
    <row r="1157" spans="1:36" ht="18" customHeight="1">
      <c r="A1157" s="31"/>
      <c r="B1157" s="32"/>
      <c r="C1157" s="103"/>
      <c r="D1157" s="103"/>
      <c r="E1157" s="103"/>
      <c r="F1157" s="103"/>
      <c r="G1157" s="103"/>
      <c r="H1157" s="104"/>
      <c r="I1157" s="105"/>
      <c r="J1157" s="105"/>
      <c r="K1157" s="105"/>
      <c r="L1157" s="5"/>
      <c r="M1157" s="32"/>
      <c r="N1157" s="23"/>
      <c r="O1157" s="5"/>
      <c r="P1157" s="32"/>
      <c r="AI1157" s="3"/>
      <c r="AJ1157" s="3"/>
    </row>
    <row r="1158" spans="1:36" ht="18" customHeight="1">
      <c r="A1158" s="31"/>
      <c r="B1158" s="32"/>
      <c r="C1158" s="103"/>
      <c r="D1158" s="103"/>
      <c r="E1158" s="103"/>
      <c r="F1158" s="103"/>
      <c r="G1158" s="103"/>
      <c r="H1158" s="104"/>
      <c r="I1158" s="105"/>
      <c r="J1158" s="105"/>
      <c r="K1158" s="105"/>
      <c r="L1158" s="5"/>
      <c r="M1158" s="32"/>
      <c r="N1158" s="23"/>
      <c r="O1158" s="5"/>
      <c r="P1158" s="32"/>
      <c r="AI1158" s="3"/>
      <c r="AJ1158" s="3"/>
    </row>
    <row r="1159" spans="1:36" ht="18" customHeight="1">
      <c r="A1159" s="31"/>
      <c r="B1159" s="32"/>
      <c r="C1159" s="103"/>
      <c r="D1159" s="103"/>
      <c r="E1159" s="103"/>
      <c r="F1159" s="103"/>
      <c r="G1159" s="103"/>
      <c r="H1159" s="104"/>
      <c r="I1159" s="105"/>
      <c r="J1159" s="105"/>
      <c r="K1159" s="105"/>
      <c r="L1159" s="5"/>
      <c r="M1159" s="32"/>
      <c r="N1159" s="23"/>
      <c r="O1159" s="5"/>
      <c r="P1159" s="32"/>
      <c r="AI1159" s="3"/>
      <c r="AJ1159" s="3"/>
    </row>
    <row r="1160" spans="1:36" ht="18" customHeight="1">
      <c r="A1160" s="31"/>
      <c r="B1160" s="32"/>
      <c r="C1160" s="103"/>
      <c r="D1160" s="103"/>
      <c r="E1160" s="103"/>
      <c r="F1160" s="103"/>
      <c r="G1160" s="103"/>
      <c r="H1160" s="104"/>
      <c r="I1160" s="105"/>
      <c r="J1160" s="105"/>
      <c r="K1160" s="105"/>
      <c r="L1160" s="5"/>
      <c r="M1160" s="32"/>
      <c r="N1160" s="23"/>
      <c r="O1160" s="5"/>
      <c r="P1160" s="32"/>
      <c r="AI1160" s="3"/>
      <c r="AJ1160" s="3"/>
    </row>
    <row r="1161" spans="1:36" ht="18" customHeight="1">
      <c r="A1161" s="31"/>
      <c r="B1161" s="32"/>
      <c r="C1161" s="103"/>
      <c r="D1161" s="103"/>
      <c r="E1161" s="103"/>
      <c r="F1161" s="103"/>
      <c r="G1161" s="103"/>
      <c r="H1161" s="104"/>
      <c r="I1161" s="105"/>
      <c r="J1161" s="105"/>
      <c r="K1161" s="105"/>
      <c r="L1161" s="5"/>
      <c r="M1161" s="32"/>
      <c r="N1161" s="23"/>
      <c r="O1161" s="5"/>
      <c r="P1161" s="32"/>
      <c r="AI1161" s="3"/>
      <c r="AJ1161" s="3"/>
    </row>
    <row r="1162" spans="1:36" ht="18" customHeight="1">
      <c r="A1162" s="31"/>
      <c r="B1162" s="32"/>
      <c r="C1162" s="103"/>
      <c r="D1162" s="103"/>
      <c r="E1162" s="103"/>
      <c r="F1162" s="103"/>
      <c r="G1162" s="103"/>
      <c r="H1162" s="104"/>
      <c r="I1162" s="105"/>
      <c r="J1162" s="105"/>
      <c r="K1162" s="105"/>
      <c r="L1162" s="5"/>
      <c r="M1162" s="32"/>
      <c r="N1162" s="23"/>
      <c r="O1162" s="5"/>
      <c r="P1162" s="32"/>
      <c r="AI1162" s="3"/>
      <c r="AJ1162" s="3"/>
    </row>
    <row r="1163" spans="1:36" ht="18" customHeight="1">
      <c r="A1163" s="31"/>
      <c r="B1163" s="32"/>
      <c r="C1163" s="103"/>
      <c r="D1163" s="103"/>
      <c r="E1163" s="103"/>
      <c r="F1163" s="103"/>
      <c r="G1163" s="103"/>
      <c r="H1163" s="104"/>
      <c r="I1163" s="105"/>
      <c r="J1163" s="105"/>
      <c r="K1163" s="105"/>
      <c r="L1163" s="5"/>
      <c r="M1163" s="32"/>
      <c r="N1163" s="23"/>
      <c r="O1163" s="5"/>
      <c r="P1163" s="32"/>
      <c r="AI1163" s="3"/>
      <c r="AJ1163" s="3"/>
    </row>
    <row r="1164" spans="1:36" ht="18" customHeight="1">
      <c r="A1164" s="31"/>
      <c r="B1164" s="32"/>
      <c r="C1164" s="103"/>
      <c r="D1164" s="103"/>
      <c r="E1164" s="103"/>
      <c r="F1164" s="103"/>
      <c r="G1164" s="103"/>
      <c r="H1164" s="104"/>
      <c r="I1164" s="105"/>
      <c r="J1164" s="105"/>
      <c r="K1164" s="105"/>
      <c r="L1164" s="5"/>
      <c r="M1164" s="32"/>
      <c r="N1164" s="23"/>
      <c r="O1164" s="5"/>
      <c r="P1164" s="32"/>
      <c r="AI1164" s="3"/>
      <c r="AJ1164" s="3"/>
    </row>
    <row r="1165" spans="1:36" ht="18" customHeight="1">
      <c r="A1165" s="31"/>
      <c r="B1165" s="32"/>
      <c r="C1165" s="103"/>
      <c r="D1165" s="103"/>
      <c r="E1165" s="103"/>
      <c r="F1165" s="103"/>
      <c r="G1165" s="103"/>
      <c r="H1165" s="104"/>
      <c r="I1165" s="105"/>
      <c r="J1165" s="105"/>
      <c r="K1165" s="105"/>
      <c r="L1165" s="5"/>
      <c r="M1165" s="32"/>
      <c r="N1165" s="23"/>
      <c r="O1165" s="5"/>
      <c r="P1165" s="32"/>
      <c r="AI1165" s="3"/>
      <c r="AJ1165" s="3"/>
    </row>
    <row r="1166" spans="1:36" ht="18" customHeight="1">
      <c r="A1166" s="31"/>
      <c r="B1166" s="32"/>
      <c r="C1166" s="103"/>
      <c r="D1166" s="103"/>
      <c r="E1166" s="103"/>
      <c r="F1166" s="103"/>
      <c r="G1166" s="103"/>
      <c r="H1166" s="104"/>
      <c r="I1166" s="105"/>
      <c r="J1166" s="105"/>
      <c r="K1166" s="105"/>
      <c r="L1166" s="5"/>
      <c r="M1166" s="32"/>
      <c r="N1166" s="23"/>
      <c r="O1166" s="5"/>
      <c r="P1166" s="32"/>
      <c r="AI1166" s="3"/>
      <c r="AJ1166" s="3"/>
    </row>
    <row r="1167" spans="1:36" ht="18" customHeight="1">
      <c r="A1167" s="31"/>
      <c r="B1167" s="32"/>
      <c r="C1167" s="103"/>
      <c r="D1167" s="103"/>
      <c r="E1167" s="103"/>
      <c r="F1167" s="103"/>
      <c r="G1167" s="103"/>
      <c r="H1167" s="104"/>
      <c r="I1167" s="105"/>
      <c r="J1167" s="105"/>
      <c r="K1167" s="105"/>
      <c r="L1167" s="5"/>
      <c r="M1167" s="32"/>
      <c r="N1167" s="23"/>
      <c r="O1167" s="5"/>
      <c r="P1167" s="32"/>
      <c r="AI1167" s="3"/>
      <c r="AJ1167" s="3"/>
    </row>
    <row r="1168" spans="1:36" ht="18" customHeight="1">
      <c r="A1168" s="31"/>
      <c r="B1168" s="32"/>
      <c r="C1168" s="103"/>
      <c r="D1168" s="103"/>
      <c r="E1168" s="103"/>
      <c r="F1168" s="103"/>
      <c r="G1168" s="103"/>
      <c r="H1168" s="104"/>
      <c r="I1168" s="105"/>
      <c r="J1168" s="105"/>
      <c r="K1168" s="105"/>
      <c r="L1168" s="5"/>
      <c r="M1168" s="32"/>
      <c r="N1168" s="23"/>
      <c r="O1168" s="5"/>
      <c r="P1168" s="32"/>
      <c r="AI1168" s="3"/>
      <c r="AJ1168" s="3"/>
    </row>
    <row r="1169" spans="1:36" ht="18" customHeight="1">
      <c r="A1169" s="31"/>
      <c r="B1169" s="32"/>
      <c r="C1169" s="103"/>
      <c r="D1169" s="103"/>
      <c r="E1169" s="103"/>
      <c r="F1169" s="103"/>
      <c r="G1169" s="103"/>
      <c r="H1169" s="104"/>
      <c r="I1169" s="105"/>
      <c r="J1169" s="105"/>
      <c r="K1169" s="105"/>
      <c r="L1169" s="5"/>
      <c r="M1169" s="32"/>
      <c r="N1169" s="23"/>
      <c r="O1169" s="5"/>
      <c r="P1169" s="32"/>
      <c r="AI1169" s="3"/>
      <c r="AJ1169" s="3"/>
    </row>
    <row r="1170" spans="1:36" ht="18" customHeight="1">
      <c r="A1170" s="31"/>
      <c r="B1170" s="32"/>
      <c r="C1170" s="103"/>
      <c r="D1170" s="103"/>
      <c r="E1170" s="103"/>
      <c r="F1170" s="103"/>
      <c r="G1170" s="103"/>
      <c r="H1170" s="104"/>
      <c r="I1170" s="105"/>
      <c r="J1170" s="105"/>
      <c r="K1170" s="105"/>
      <c r="L1170" s="5"/>
      <c r="M1170" s="32"/>
      <c r="N1170" s="23"/>
      <c r="O1170" s="5"/>
      <c r="P1170" s="32"/>
      <c r="AI1170" s="3"/>
      <c r="AJ1170" s="3"/>
    </row>
    <row r="1171" spans="1:36" ht="18" customHeight="1">
      <c r="A1171" s="31"/>
      <c r="B1171" s="32"/>
      <c r="C1171" s="103"/>
      <c r="D1171" s="103"/>
      <c r="E1171" s="103"/>
      <c r="F1171" s="103"/>
      <c r="G1171" s="103"/>
      <c r="H1171" s="104"/>
      <c r="I1171" s="105"/>
      <c r="J1171" s="105"/>
      <c r="K1171" s="105"/>
      <c r="L1171" s="5"/>
      <c r="M1171" s="32"/>
      <c r="N1171" s="23"/>
      <c r="O1171" s="5"/>
      <c r="P1171" s="32"/>
      <c r="AI1171" s="3"/>
      <c r="AJ1171" s="3"/>
    </row>
    <row r="1172" spans="1:36" ht="18" customHeight="1">
      <c r="A1172" s="31"/>
      <c r="B1172" s="32"/>
      <c r="C1172" s="103"/>
      <c r="D1172" s="103"/>
      <c r="E1172" s="103"/>
      <c r="F1172" s="103"/>
      <c r="G1172" s="103"/>
      <c r="H1172" s="104"/>
      <c r="I1172" s="105"/>
      <c r="J1172" s="105"/>
      <c r="K1172" s="105"/>
      <c r="L1172" s="5"/>
      <c r="M1172" s="32"/>
      <c r="N1172" s="23"/>
      <c r="O1172" s="5"/>
      <c r="P1172" s="32"/>
      <c r="AI1172" s="3"/>
      <c r="AJ1172" s="3"/>
    </row>
    <row r="1173" spans="1:36" ht="18" customHeight="1">
      <c r="A1173" s="31"/>
      <c r="B1173" s="32"/>
      <c r="C1173" s="103"/>
      <c r="D1173" s="103"/>
      <c r="E1173" s="103"/>
      <c r="F1173" s="103"/>
      <c r="G1173" s="103"/>
      <c r="H1173" s="104"/>
      <c r="I1173" s="105"/>
      <c r="J1173" s="105"/>
      <c r="K1173" s="105"/>
      <c r="L1173" s="5"/>
      <c r="M1173" s="32"/>
      <c r="N1173" s="23"/>
      <c r="O1173" s="5"/>
      <c r="P1173" s="32"/>
      <c r="AI1173" s="3"/>
      <c r="AJ1173" s="3"/>
    </row>
    <row r="1174" spans="1:36" ht="18" customHeight="1">
      <c r="A1174" s="31"/>
      <c r="B1174" s="32"/>
      <c r="C1174" s="103"/>
      <c r="D1174" s="103"/>
      <c r="E1174" s="103"/>
      <c r="F1174" s="103"/>
      <c r="G1174" s="103"/>
      <c r="H1174" s="104"/>
      <c r="I1174" s="105"/>
      <c r="J1174" s="105"/>
      <c r="K1174" s="105"/>
      <c r="L1174" s="5"/>
      <c r="M1174" s="32"/>
      <c r="N1174" s="23"/>
      <c r="O1174" s="5"/>
      <c r="P1174" s="32"/>
      <c r="AI1174" s="3"/>
      <c r="AJ1174" s="3"/>
    </row>
    <row r="1175" spans="1:36" ht="18" customHeight="1">
      <c r="A1175" s="31"/>
      <c r="B1175" s="32"/>
      <c r="C1175" s="103"/>
      <c r="D1175" s="103"/>
      <c r="E1175" s="103"/>
      <c r="F1175" s="103"/>
      <c r="G1175" s="103"/>
      <c r="H1175" s="104"/>
      <c r="I1175" s="105"/>
      <c r="J1175" s="105"/>
      <c r="K1175" s="105"/>
      <c r="L1175" s="5"/>
      <c r="M1175" s="32"/>
      <c r="N1175" s="23"/>
      <c r="O1175" s="5"/>
      <c r="P1175" s="32"/>
      <c r="AI1175" s="3"/>
      <c r="AJ1175" s="3"/>
    </row>
    <row r="1176" spans="1:36" ht="18" customHeight="1">
      <c r="A1176" s="31"/>
      <c r="B1176" s="32"/>
      <c r="C1176" s="103"/>
      <c r="D1176" s="103"/>
      <c r="E1176" s="103"/>
      <c r="F1176" s="103"/>
      <c r="G1176" s="103"/>
      <c r="H1176" s="104"/>
      <c r="I1176" s="105"/>
      <c r="J1176" s="105"/>
      <c r="K1176" s="105"/>
      <c r="L1176" s="5"/>
      <c r="M1176" s="32"/>
      <c r="N1176" s="23"/>
      <c r="O1176" s="5"/>
      <c r="P1176" s="32"/>
      <c r="AI1176" s="3"/>
      <c r="AJ1176" s="3"/>
    </row>
    <row r="1177" spans="1:36" ht="18" customHeight="1">
      <c r="A1177" s="31"/>
      <c r="B1177" s="32"/>
      <c r="C1177" s="103"/>
      <c r="D1177" s="103"/>
      <c r="E1177" s="103"/>
      <c r="F1177" s="103"/>
      <c r="G1177" s="103"/>
      <c r="H1177" s="104"/>
      <c r="I1177" s="105"/>
      <c r="J1177" s="105"/>
      <c r="K1177" s="105"/>
      <c r="L1177" s="5"/>
      <c r="M1177" s="32"/>
      <c r="N1177" s="23"/>
      <c r="O1177" s="5"/>
      <c r="P1177" s="32"/>
      <c r="AI1177" s="3"/>
      <c r="AJ1177" s="3"/>
    </row>
    <row r="1178" spans="1:36" ht="18" customHeight="1">
      <c r="A1178" s="31"/>
      <c r="B1178" s="32"/>
      <c r="C1178" s="103"/>
      <c r="D1178" s="103"/>
      <c r="E1178" s="103"/>
      <c r="F1178" s="103"/>
      <c r="G1178" s="103"/>
      <c r="H1178" s="104"/>
      <c r="I1178" s="105"/>
      <c r="J1178" s="105"/>
      <c r="K1178" s="105"/>
      <c r="L1178" s="5"/>
      <c r="M1178" s="32"/>
      <c r="N1178" s="23"/>
      <c r="O1178" s="5"/>
      <c r="P1178" s="32"/>
      <c r="AI1178" s="3"/>
      <c r="AJ1178" s="3"/>
    </row>
    <row r="1179" spans="1:36" ht="18" customHeight="1">
      <c r="A1179" s="31"/>
      <c r="B1179" s="32"/>
      <c r="C1179" s="103"/>
      <c r="D1179" s="103"/>
      <c r="E1179" s="103"/>
      <c r="F1179" s="103"/>
      <c r="G1179" s="103"/>
      <c r="H1179" s="104"/>
      <c r="I1179" s="105"/>
      <c r="J1179" s="105"/>
      <c r="K1179" s="105"/>
      <c r="L1179" s="5"/>
      <c r="M1179" s="32"/>
      <c r="N1179" s="23"/>
      <c r="O1179" s="5"/>
      <c r="P1179" s="32"/>
      <c r="AI1179" s="3"/>
      <c r="AJ1179" s="3"/>
    </row>
    <row r="1180" spans="1:36" ht="18" customHeight="1">
      <c r="A1180" s="31"/>
      <c r="B1180" s="32"/>
      <c r="C1180" s="103"/>
      <c r="D1180" s="103"/>
      <c r="E1180" s="103"/>
      <c r="F1180" s="103"/>
      <c r="G1180" s="103"/>
      <c r="H1180" s="104"/>
      <c r="I1180" s="105"/>
      <c r="J1180" s="105"/>
      <c r="K1180" s="105"/>
      <c r="L1180" s="5"/>
      <c r="M1180" s="32"/>
      <c r="N1180" s="23"/>
      <c r="O1180" s="5"/>
      <c r="P1180" s="32"/>
      <c r="AI1180" s="3"/>
      <c r="AJ1180" s="3"/>
    </row>
    <row r="1181" spans="1:36" ht="18" customHeight="1">
      <c r="A1181" s="31"/>
      <c r="B1181" s="32"/>
      <c r="C1181" s="103"/>
      <c r="D1181" s="103"/>
      <c r="E1181" s="103"/>
      <c r="F1181" s="103"/>
      <c r="G1181" s="103"/>
      <c r="H1181" s="104"/>
      <c r="I1181" s="105"/>
      <c r="J1181" s="105"/>
      <c r="K1181" s="105"/>
      <c r="L1181" s="5"/>
      <c r="M1181" s="32"/>
      <c r="N1181" s="23"/>
      <c r="O1181" s="5"/>
      <c r="P1181" s="32"/>
      <c r="AI1181" s="3"/>
      <c r="AJ1181" s="3"/>
    </row>
    <row r="1182" spans="1:36" ht="18" customHeight="1">
      <c r="A1182" s="31"/>
      <c r="B1182" s="32"/>
      <c r="C1182" s="103"/>
      <c r="D1182" s="103"/>
      <c r="E1182" s="103"/>
      <c r="F1182" s="103"/>
      <c r="G1182" s="103"/>
      <c r="H1182" s="104"/>
      <c r="I1182" s="105"/>
      <c r="J1182" s="105"/>
      <c r="K1182" s="105"/>
      <c r="L1182" s="5"/>
      <c r="M1182" s="32"/>
      <c r="N1182" s="23"/>
      <c r="O1182" s="5"/>
      <c r="P1182" s="32"/>
      <c r="AI1182" s="3"/>
      <c r="AJ1182" s="3"/>
    </row>
    <row r="1183" spans="1:36" ht="18" customHeight="1">
      <c r="A1183" s="31"/>
      <c r="B1183" s="32"/>
      <c r="C1183" s="103"/>
      <c r="D1183" s="103"/>
      <c r="E1183" s="103"/>
      <c r="F1183" s="103"/>
      <c r="G1183" s="103"/>
      <c r="H1183" s="104"/>
      <c r="I1183" s="105"/>
      <c r="J1183" s="105"/>
      <c r="K1183" s="105"/>
      <c r="L1183" s="5"/>
      <c r="M1183" s="32"/>
      <c r="N1183" s="23"/>
      <c r="O1183" s="5"/>
      <c r="P1183" s="32"/>
      <c r="AI1183" s="3"/>
      <c r="AJ1183" s="3"/>
    </row>
    <row r="1184" spans="1:36" ht="18" customHeight="1">
      <c r="A1184" s="31"/>
      <c r="B1184" s="32"/>
      <c r="C1184" s="103"/>
      <c r="D1184" s="103"/>
      <c r="E1184" s="103"/>
      <c r="F1184" s="103"/>
      <c r="G1184" s="103"/>
      <c r="H1184" s="104"/>
      <c r="I1184" s="105"/>
      <c r="J1184" s="105"/>
      <c r="K1184" s="105"/>
      <c r="L1184" s="5"/>
      <c r="M1184" s="32"/>
      <c r="N1184" s="23"/>
      <c r="O1184" s="5"/>
      <c r="P1184" s="32"/>
      <c r="AI1184" s="3"/>
      <c r="AJ1184" s="3"/>
    </row>
    <row r="1185" spans="1:36" ht="18" customHeight="1">
      <c r="A1185" s="31"/>
      <c r="B1185" s="32"/>
      <c r="C1185" s="103"/>
      <c r="D1185" s="103"/>
      <c r="E1185" s="103"/>
      <c r="F1185" s="103"/>
      <c r="G1185" s="103"/>
      <c r="H1185" s="104"/>
      <c r="I1185" s="105"/>
      <c r="J1185" s="105"/>
      <c r="K1185" s="105"/>
      <c r="L1185" s="5"/>
      <c r="M1185" s="32"/>
      <c r="N1185" s="23"/>
      <c r="O1185" s="5"/>
      <c r="P1185" s="32"/>
      <c r="AI1185" s="3"/>
      <c r="AJ1185" s="3"/>
    </row>
    <row r="1186" spans="1:36" ht="18" customHeight="1">
      <c r="A1186" s="31"/>
      <c r="B1186" s="32"/>
      <c r="C1186" s="103"/>
      <c r="D1186" s="103"/>
      <c r="E1186" s="103"/>
      <c r="F1186" s="103"/>
      <c r="G1186" s="103"/>
      <c r="H1186" s="104"/>
      <c r="I1186" s="105"/>
      <c r="J1186" s="105"/>
      <c r="K1186" s="105"/>
      <c r="L1186" s="5"/>
      <c r="M1186" s="32"/>
      <c r="N1186" s="23"/>
      <c r="O1186" s="5"/>
      <c r="P1186" s="32"/>
      <c r="AI1186" s="3"/>
      <c r="AJ1186" s="3"/>
    </row>
    <row r="1187" spans="1:36" ht="18" customHeight="1">
      <c r="A1187" s="31"/>
      <c r="B1187" s="32"/>
      <c r="C1187" s="103"/>
      <c r="D1187" s="103"/>
      <c r="E1187" s="103"/>
      <c r="F1187" s="103"/>
      <c r="G1187" s="103"/>
      <c r="H1187" s="104"/>
      <c r="I1187" s="105"/>
      <c r="J1187" s="105"/>
      <c r="K1187" s="105"/>
      <c r="L1187" s="5"/>
      <c r="M1187" s="32"/>
      <c r="N1187" s="23"/>
      <c r="O1187" s="5"/>
      <c r="P1187" s="32"/>
      <c r="AI1187" s="3"/>
      <c r="AJ1187" s="3"/>
    </row>
    <row r="1188" spans="1:36" ht="18" customHeight="1">
      <c r="A1188" s="31"/>
      <c r="B1188" s="32"/>
      <c r="C1188" s="103"/>
      <c r="D1188" s="103"/>
      <c r="E1188" s="103"/>
      <c r="F1188" s="103"/>
      <c r="G1188" s="103"/>
      <c r="H1188" s="104"/>
      <c r="I1188" s="105"/>
      <c r="J1188" s="105"/>
      <c r="K1188" s="105"/>
      <c r="L1188" s="5"/>
      <c r="M1188" s="32"/>
      <c r="N1188" s="23"/>
      <c r="O1188" s="5"/>
      <c r="P1188" s="32"/>
      <c r="AI1188" s="3"/>
      <c r="AJ1188" s="3"/>
    </row>
    <row r="1189" spans="1:36" ht="18" customHeight="1">
      <c r="A1189" s="31"/>
      <c r="B1189" s="32"/>
      <c r="C1189" s="103"/>
      <c r="D1189" s="103"/>
      <c r="E1189" s="103"/>
      <c r="F1189" s="103"/>
      <c r="G1189" s="103"/>
      <c r="H1189" s="104"/>
      <c r="I1189" s="105"/>
      <c r="J1189" s="105"/>
      <c r="K1189" s="105"/>
      <c r="L1189" s="5"/>
      <c r="M1189" s="32"/>
      <c r="N1189" s="23"/>
      <c r="O1189" s="5"/>
      <c r="P1189" s="32"/>
      <c r="AI1189" s="3"/>
      <c r="AJ1189" s="3"/>
    </row>
    <row r="1190" spans="1:36" ht="18" customHeight="1">
      <c r="A1190" s="31"/>
      <c r="B1190" s="32"/>
      <c r="C1190" s="103"/>
      <c r="D1190" s="103"/>
      <c r="E1190" s="103"/>
      <c r="F1190" s="103"/>
      <c r="G1190" s="103"/>
      <c r="H1190" s="104"/>
      <c r="I1190" s="105"/>
      <c r="J1190" s="105"/>
      <c r="K1190" s="105"/>
      <c r="L1190" s="5"/>
      <c r="M1190" s="32"/>
      <c r="N1190" s="23"/>
      <c r="O1190" s="5"/>
      <c r="P1190" s="32"/>
      <c r="AI1190" s="3"/>
      <c r="AJ1190" s="3"/>
    </row>
    <row r="1191" spans="1:36" ht="18" customHeight="1">
      <c r="A1191" s="31"/>
      <c r="B1191" s="32"/>
      <c r="C1191" s="103"/>
      <c r="D1191" s="103"/>
      <c r="E1191" s="103"/>
      <c r="F1191" s="103"/>
      <c r="G1191" s="103"/>
      <c r="H1191" s="104"/>
      <c r="I1191" s="105"/>
      <c r="J1191" s="105"/>
      <c r="K1191" s="105"/>
      <c r="L1191" s="5"/>
      <c r="M1191" s="32"/>
      <c r="N1191" s="23"/>
      <c r="O1191" s="5"/>
      <c r="P1191" s="32"/>
      <c r="AI1191" s="3"/>
      <c r="AJ1191" s="3"/>
    </row>
    <row r="1192" spans="1:36" ht="18" customHeight="1">
      <c r="A1192" s="31"/>
      <c r="B1192" s="32"/>
      <c r="C1192" s="103"/>
      <c r="D1192" s="103"/>
      <c r="E1192" s="103"/>
      <c r="F1192" s="103"/>
      <c r="G1192" s="103"/>
      <c r="H1192" s="104"/>
      <c r="I1192" s="105"/>
      <c r="J1192" s="105"/>
      <c r="K1192" s="105"/>
      <c r="L1192" s="5"/>
      <c r="M1192" s="32"/>
      <c r="N1192" s="23"/>
      <c r="O1192" s="5"/>
      <c r="P1192" s="32"/>
      <c r="AI1192" s="3"/>
      <c r="AJ1192" s="3"/>
    </row>
    <row r="1193" spans="1:36" ht="18" customHeight="1">
      <c r="A1193" s="31"/>
      <c r="B1193" s="32"/>
      <c r="C1193" s="103"/>
      <c r="D1193" s="103"/>
      <c r="E1193" s="103"/>
      <c r="F1193" s="103"/>
      <c r="G1193" s="103"/>
      <c r="H1193" s="104"/>
      <c r="I1193" s="105"/>
      <c r="J1193" s="105"/>
      <c r="K1193" s="105"/>
      <c r="L1193" s="5"/>
      <c r="M1193" s="32"/>
      <c r="N1193" s="23"/>
      <c r="O1193" s="5"/>
      <c r="P1193" s="32"/>
      <c r="AI1193" s="3"/>
      <c r="AJ1193" s="3"/>
    </row>
    <row r="1194" spans="1:36" ht="18" customHeight="1">
      <c r="A1194" s="31"/>
      <c r="B1194" s="32"/>
      <c r="C1194" s="103"/>
      <c r="D1194" s="103"/>
      <c r="E1194" s="103"/>
      <c r="F1194" s="103"/>
      <c r="G1194" s="103"/>
      <c r="H1194" s="104"/>
      <c r="I1194" s="105"/>
      <c r="J1194" s="105"/>
      <c r="K1194" s="105"/>
      <c r="L1194" s="5"/>
      <c r="M1194" s="32"/>
      <c r="N1194" s="23"/>
      <c r="O1194" s="5"/>
      <c r="P1194" s="32"/>
      <c r="AI1194" s="3"/>
      <c r="AJ1194" s="3"/>
    </row>
    <row r="1195" spans="1:36" ht="18" customHeight="1">
      <c r="A1195" s="31"/>
      <c r="B1195" s="32"/>
      <c r="C1195" s="103"/>
      <c r="D1195" s="103"/>
      <c r="E1195" s="103"/>
      <c r="F1195" s="103"/>
      <c r="G1195" s="103"/>
      <c r="H1195" s="104"/>
      <c r="I1195" s="105"/>
      <c r="J1195" s="105"/>
      <c r="K1195" s="105"/>
      <c r="L1195" s="5"/>
      <c r="M1195" s="32"/>
      <c r="N1195" s="23"/>
      <c r="O1195" s="5"/>
      <c r="P1195" s="32"/>
      <c r="AI1195" s="3"/>
      <c r="AJ1195" s="3"/>
    </row>
    <row r="1196" spans="1:36" ht="18" customHeight="1">
      <c r="A1196" s="31"/>
      <c r="B1196" s="32"/>
      <c r="C1196" s="103"/>
      <c r="D1196" s="103"/>
      <c r="E1196" s="103"/>
      <c r="F1196" s="103"/>
      <c r="G1196" s="103"/>
      <c r="H1196" s="104"/>
      <c r="I1196" s="105"/>
      <c r="J1196" s="105"/>
      <c r="K1196" s="105"/>
      <c r="L1196" s="5"/>
      <c r="M1196" s="32"/>
      <c r="N1196" s="23"/>
      <c r="O1196" s="5"/>
      <c r="P1196" s="32"/>
      <c r="AI1196" s="3"/>
      <c r="AJ1196" s="3"/>
    </row>
    <row r="1197" spans="1:36" ht="18" customHeight="1">
      <c r="A1197" s="31"/>
      <c r="B1197" s="32"/>
      <c r="C1197" s="103"/>
      <c r="D1197" s="103"/>
      <c r="E1197" s="103"/>
      <c r="F1197" s="103"/>
      <c r="G1197" s="103"/>
      <c r="H1197" s="104"/>
      <c r="I1197" s="105"/>
      <c r="J1197" s="105"/>
      <c r="K1197" s="105"/>
      <c r="L1197" s="5"/>
      <c r="M1197" s="32"/>
      <c r="N1197" s="23"/>
      <c r="O1197" s="5"/>
      <c r="P1197" s="32"/>
      <c r="AI1197" s="3"/>
      <c r="AJ1197" s="3"/>
    </row>
    <row r="1198" spans="1:36" ht="18" customHeight="1">
      <c r="A1198" s="31"/>
      <c r="B1198" s="32"/>
      <c r="C1198" s="103"/>
      <c r="D1198" s="103"/>
      <c r="E1198" s="103"/>
      <c r="F1198" s="103"/>
      <c r="G1198" s="103"/>
      <c r="H1198" s="104"/>
      <c r="I1198" s="105"/>
      <c r="J1198" s="105"/>
      <c r="K1198" s="105"/>
      <c r="L1198" s="5"/>
      <c r="M1198" s="32"/>
      <c r="N1198" s="23"/>
      <c r="O1198" s="5"/>
      <c r="P1198" s="32"/>
      <c r="AI1198" s="3"/>
      <c r="AJ1198" s="3"/>
    </row>
    <row r="1199" spans="1:36" ht="18" customHeight="1">
      <c r="A1199" s="31"/>
      <c r="B1199" s="32"/>
      <c r="C1199" s="103"/>
      <c r="D1199" s="103"/>
      <c r="E1199" s="103"/>
      <c r="F1199" s="103"/>
      <c r="G1199" s="103"/>
      <c r="H1199" s="104"/>
      <c r="I1199" s="105"/>
      <c r="J1199" s="105"/>
      <c r="K1199" s="105"/>
      <c r="L1199" s="5"/>
      <c r="M1199" s="32"/>
      <c r="N1199" s="23"/>
      <c r="O1199" s="5"/>
      <c r="P1199" s="32"/>
      <c r="AI1199" s="3"/>
      <c r="AJ1199" s="3"/>
    </row>
    <row r="1200" spans="1:36" ht="18" customHeight="1">
      <c r="A1200" s="31"/>
      <c r="B1200" s="32"/>
      <c r="C1200" s="103"/>
      <c r="D1200" s="103"/>
      <c r="E1200" s="103"/>
      <c r="F1200" s="103"/>
      <c r="G1200" s="103"/>
      <c r="H1200" s="104"/>
      <c r="I1200" s="105"/>
      <c r="J1200" s="105"/>
      <c r="K1200" s="105"/>
      <c r="L1200" s="5"/>
      <c r="M1200" s="32"/>
      <c r="N1200" s="23"/>
      <c r="O1200" s="5"/>
      <c r="P1200" s="32"/>
      <c r="AI1200" s="3"/>
      <c r="AJ1200" s="3"/>
    </row>
    <row r="1201" spans="1:36" ht="18" customHeight="1">
      <c r="A1201" s="31"/>
      <c r="B1201" s="32"/>
      <c r="C1201" s="103"/>
      <c r="D1201" s="103"/>
      <c r="E1201" s="103"/>
      <c r="F1201" s="103"/>
      <c r="G1201" s="103"/>
      <c r="H1201" s="104"/>
      <c r="I1201" s="105"/>
      <c r="J1201" s="105"/>
      <c r="K1201" s="105"/>
      <c r="L1201" s="5"/>
      <c r="M1201" s="32"/>
      <c r="N1201" s="23"/>
      <c r="O1201" s="5"/>
      <c r="P1201" s="32"/>
      <c r="AI1201" s="3"/>
      <c r="AJ1201" s="3"/>
    </row>
    <row r="1202" spans="1:36" ht="18" customHeight="1">
      <c r="A1202" s="31"/>
      <c r="B1202" s="32"/>
      <c r="C1202" s="103"/>
      <c r="D1202" s="103"/>
      <c r="E1202" s="103"/>
      <c r="F1202" s="103"/>
      <c r="G1202" s="103"/>
      <c r="H1202" s="104"/>
      <c r="I1202" s="105"/>
      <c r="J1202" s="105"/>
      <c r="K1202" s="105"/>
      <c r="L1202" s="5"/>
      <c r="M1202" s="32"/>
      <c r="N1202" s="23"/>
      <c r="O1202" s="5"/>
      <c r="P1202" s="32"/>
      <c r="AI1202" s="3"/>
      <c r="AJ1202" s="3"/>
    </row>
    <row r="1203" spans="1:36" ht="18" customHeight="1">
      <c r="A1203" s="31"/>
      <c r="B1203" s="32"/>
      <c r="C1203" s="103"/>
      <c r="D1203" s="103"/>
      <c r="E1203" s="103"/>
      <c r="F1203" s="103"/>
      <c r="G1203" s="103"/>
      <c r="H1203" s="104"/>
      <c r="I1203" s="105"/>
      <c r="J1203" s="105"/>
      <c r="K1203" s="105"/>
      <c r="L1203" s="5"/>
      <c r="M1203" s="32"/>
      <c r="N1203" s="23"/>
      <c r="O1203" s="5"/>
      <c r="P1203" s="32"/>
      <c r="AI1203" s="3"/>
      <c r="AJ1203" s="3"/>
    </row>
    <row r="1204" spans="1:36" ht="18" customHeight="1">
      <c r="A1204" s="31"/>
      <c r="B1204" s="32"/>
      <c r="C1204" s="103"/>
      <c r="D1204" s="103"/>
      <c r="E1204" s="103"/>
      <c r="F1204" s="103"/>
      <c r="G1204" s="103"/>
      <c r="H1204" s="104"/>
      <c r="I1204" s="105"/>
      <c r="J1204" s="105"/>
      <c r="K1204" s="105"/>
      <c r="L1204" s="5"/>
      <c r="M1204" s="32"/>
      <c r="N1204" s="23"/>
      <c r="O1204" s="5"/>
      <c r="P1204" s="32"/>
      <c r="AI1204" s="3"/>
      <c r="AJ1204" s="3"/>
    </row>
    <row r="1205" spans="1:36" ht="18" customHeight="1">
      <c r="A1205" s="31"/>
      <c r="B1205" s="32"/>
      <c r="C1205" s="103"/>
      <c r="D1205" s="103"/>
      <c r="E1205" s="103"/>
      <c r="F1205" s="103"/>
      <c r="G1205" s="103"/>
      <c r="H1205" s="104"/>
      <c r="I1205" s="105"/>
      <c r="J1205" s="105"/>
      <c r="K1205" s="105"/>
      <c r="L1205" s="5"/>
      <c r="M1205" s="32"/>
      <c r="N1205" s="23"/>
      <c r="O1205" s="5"/>
      <c r="P1205" s="32"/>
      <c r="AI1205" s="3"/>
      <c r="AJ1205" s="3"/>
    </row>
    <row r="1206" spans="1:36" ht="18" customHeight="1">
      <c r="A1206" s="31"/>
      <c r="B1206" s="32"/>
      <c r="C1206" s="103"/>
      <c r="D1206" s="103"/>
      <c r="E1206" s="103"/>
      <c r="F1206" s="103"/>
      <c r="G1206" s="103"/>
      <c r="H1206" s="104"/>
      <c r="I1206" s="105"/>
      <c r="J1206" s="105"/>
      <c r="K1206" s="105"/>
      <c r="L1206" s="5"/>
      <c r="M1206" s="32"/>
      <c r="N1206" s="23"/>
      <c r="O1206" s="5"/>
      <c r="P1206" s="32"/>
      <c r="AI1206" s="3"/>
      <c r="AJ1206" s="3"/>
    </row>
    <row r="1207" spans="1:36" ht="18" customHeight="1">
      <c r="A1207" s="31"/>
      <c r="B1207" s="32"/>
      <c r="C1207" s="103"/>
      <c r="D1207" s="103"/>
      <c r="E1207" s="103"/>
      <c r="F1207" s="103"/>
      <c r="G1207" s="103"/>
      <c r="H1207" s="104"/>
      <c r="I1207" s="105"/>
      <c r="J1207" s="105"/>
      <c r="K1207" s="105"/>
      <c r="L1207" s="5"/>
      <c r="M1207" s="32"/>
      <c r="N1207" s="23"/>
      <c r="O1207" s="5"/>
      <c r="P1207" s="32"/>
      <c r="AI1207" s="3"/>
      <c r="AJ1207" s="3"/>
    </row>
    <row r="1208" spans="1:36" ht="18" customHeight="1">
      <c r="A1208" s="31"/>
      <c r="B1208" s="32"/>
      <c r="C1208" s="103"/>
      <c r="D1208" s="103"/>
      <c r="E1208" s="103"/>
      <c r="F1208" s="103"/>
      <c r="G1208" s="103"/>
      <c r="H1208" s="104"/>
      <c r="I1208" s="105"/>
      <c r="J1208" s="105"/>
      <c r="K1208" s="105"/>
      <c r="L1208" s="5"/>
      <c r="M1208" s="32"/>
      <c r="N1208" s="23"/>
      <c r="O1208" s="5"/>
      <c r="P1208" s="32"/>
      <c r="AI1208" s="3"/>
      <c r="AJ1208" s="3"/>
    </row>
    <row r="1209" spans="1:36" ht="18" customHeight="1">
      <c r="A1209" s="31"/>
      <c r="B1209" s="32"/>
      <c r="C1209" s="103"/>
      <c r="D1209" s="103"/>
      <c r="E1209" s="103"/>
      <c r="F1209" s="103"/>
      <c r="G1209" s="103"/>
      <c r="H1209" s="104"/>
      <c r="I1209" s="105"/>
      <c r="J1209" s="105"/>
      <c r="K1209" s="105"/>
      <c r="L1209" s="5"/>
      <c r="M1209" s="32"/>
      <c r="N1209" s="23"/>
      <c r="O1209" s="5"/>
      <c r="P1209" s="32"/>
      <c r="AI1209" s="3"/>
      <c r="AJ1209" s="3"/>
    </row>
    <row r="1210" spans="1:36" ht="18" customHeight="1">
      <c r="A1210" s="31"/>
      <c r="B1210" s="32"/>
      <c r="C1210" s="103"/>
      <c r="D1210" s="103"/>
      <c r="E1210" s="103"/>
      <c r="F1210" s="103"/>
      <c r="G1210" s="103"/>
      <c r="H1210" s="104"/>
      <c r="I1210" s="105"/>
      <c r="J1210" s="105"/>
      <c r="K1210" s="105"/>
      <c r="L1210" s="5"/>
      <c r="M1210" s="32"/>
      <c r="N1210" s="23"/>
      <c r="O1210" s="5"/>
      <c r="P1210" s="32"/>
      <c r="AI1210" s="3"/>
      <c r="AJ1210" s="3"/>
    </row>
    <row r="1211" spans="1:36" ht="18" customHeight="1">
      <c r="A1211" s="31"/>
      <c r="B1211" s="32"/>
      <c r="C1211" s="103"/>
      <c r="D1211" s="103"/>
      <c r="E1211" s="103"/>
      <c r="F1211" s="103"/>
      <c r="G1211" s="103"/>
      <c r="H1211" s="104"/>
      <c r="I1211" s="105"/>
      <c r="J1211" s="105"/>
      <c r="K1211" s="105"/>
      <c r="L1211" s="5"/>
      <c r="M1211" s="32"/>
      <c r="N1211" s="23"/>
      <c r="O1211" s="5"/>
      <c r="P1211" s="32"/>
      <c r="AI1211" s="3"/>
      <c r="AJ1211" s="3"/>
    </row>
    <row r="1212" spans="1:36" ht="18" customHeight="1">
      <c r="A1212" s="31"/>
      <c r="B1212" s="32"/>
      <c r="C1212" s="103"/>
      <c r="D1212" s="103"/>
      <c r="E1212" s="103"/>
      <c r="F1212" s="103"/>
      <c r="G1212" s="103"/>
      <c r="H1212" s="104"/>
      <c r="I1212" s="105"/>
      <c r="J1212" s="105"/>
      <c r="K1212" s="105"/>
      <c r="L1212" s="5"/>
      <c r="M1212" s="32"/>
      <c r="N1212" s="23"/>
      <c r="O1212" s="5"/>
      <c r="P1212" s="32"/>
      <c r="AI1212" s="3"/>
      <c r="AJ1212" s="3"/>
    </row>
    <row r="1213" spans="1:36" ht="18" customHeight="1">
      <c r="A1213" s="31"/>
      <c r="B1213" s="32"/>
      <c r="C1213" s="103"/>
      <c r="D1213" s="103"/>
      <c r="E1213" s="103"/>
      <c r="F1213" s="103"/>
      <c r="G1213" s="103"/>
      <c r="H1213" s="104"/>
      <c r="I1213" s="105"/>
      <c r="J1213" s="105"/>
      <c r="K1213" s="105"/>
      <c r="L1213" s="5"/>
      <c r="M1213" s="32"/>
      <c r="N1213" s="23"/>
      <c r="O1213" s="5"/>
      <c r="P1213" s="32"/>
      <c r="AI1213" s="3"/>
      <c r="AJ1213" s="3"/>
    </row>
    <row r="1214" spans="1:36" ht="18" customHeight="1">
      <c r="A1214" s="31"/>
      <c r="B1214" s="32"/>
      <c r="C1214" s="103"/>
      <c r="D1214" s="103"/>
      <c r="E1214" s="103"/>
      <c r="F1214" s="103"/>
      <c r="G1214" s="103"/>
      <c r="H1214" s="104"/>
      <c r="I1214" s="105"/>
      <c r="J1214" s="105"/>
      <c r="K1214" s="105"/>
      <c r="L1214" s="5"/>
      <c r="M1214" s="32"/>
      <c r="N1214" s="23"/>
      <c r="O1214" s="5"/>
      <c r="P1214" s="32"/>
      <c r="AI1214" s="3"/>
      <c r="AJ1214" s="3"/>
    </row>
    <row r="1215" spans="1:36" ht="18" customHeight="1">
      <c r="A1215" s="31"/>
      <c r="B1215" s="32"/>
      <c r="C1215" s="103"/>
      <c r="D1215" s="103"/>
      <c r="E1215" s="103"/>
      <c r="F1215" s="103"/>
      <c r="G1215" s="103"/>
      <c r="H1215" s="104"/>
      <c r="I1215" s="105"/>
      <c r="J1215" s="105"/>
      <c r="K1215" s="105"/>
      <c r="L1215" s="5"/>
      <c r="M1215" s="32"/>
      <c r="N1215" s="23"/>
      <c r="O1215" s="5"/>
      <c r="P1215" s="32"/>
      <c r="AI1215" s="3"/>
      <c r="AJ1215" s="3"/>
    </row>
    <row r="1216" spans="1:36" ht="18" customHeight="1">
      <c r="A1216" s="31"/>
      <c r="B1216" s="32"/>
      <c r="C1216" s="103"/>
      <c r="D1216" s="103"/>
      <c r="E1216" s="103"/>
      <c r="F1216" s="103"/>
      <c r="G1216" s="103"/>
      <c r="H1216" s="104"/>
      <c r="I1216" s="105"/>
      <c r="J1216" s="105"/>
      <c r="K1216" s="105"/>
      <c r="L1216" s="5"/>
      <c r="M1216" s="32"/>
      <c r="N1216" s="23"/>
      <c r="O1216" s="5"/>
      <c r="P1216" s="32"/>
      <c r="AI1216" s="3"/>
      <c r="AJ1216" s="3"/>
    </row>
    <row r="1217" spans="1:36" ht="18" customHeight="1">
      <c r="A1217" s="31"/>
      <c r="B1217" s="32"/>
      <c r="C1217" s="103"/>
      <c r="D1217" s="103"/>
      <c r="E1217" s="103"/>
      <c r="F1217" s="103"/>
      <c r="G1217" s="103"/>
      <c r="H1217" s="104"/>
      <c r="I1217" s="105"/>
      <c r="J1217" s="105"/>
      <c r="K1217" s="105"/>
      <c r="L1217" s="5"/>
      <c r="M1217" s="32"/>
      <c r="N1217" s="23"/>
      <c r="O1217" s="5"/>
      <c r="P1217" s="32"/>
      <c r="AI1217" s="3"/>
      <c r="AJ1217" s="3"/>
    </row>
    <row r="1218" spans="1:36" ht="18" customHeight="1">
      <c r="A1218" s="31"/>
      <c r="B1218" s="32"/>
      <c r="C1218" s="103"/>
      <c r="D1218" s="103"/>
      <c r="E1218" s="103"/>
      <c r="F1218" s="103"/>
      <c r="G1218" s="103"/>
      <c r="H1218" s="104"/>
      <c r="I1218" s="105"/>
      <c r="J1218" s="105"/>
      <c r="K1218" s="105"/>
      <c r="L1218" s="5"/>
      <c r="M1218" s="32"/>
      <c r="N1218" s="23"/>
      <c r="O1218" s="5"/>
      <c r="P1218" s="32"/>
      <c r="AI1218" s="3"/>
      <c r="AJ1218" s="3"/>
    </row>
    <row r="1219" spans="1:36" ht="18" customHeight="1">
      <c r="A1219" s="31"/>
      <c r="B1219" s="32"/>
      <c r="C1219" s="103"/>
      <c r="D1219" s="103"/>
      <c r="E1219" s="103"/>
      <c r="F1219" s="103"/>
      <c r="G1219" s="103"/>
      <c r="H1219" s="104"/>
      <c r="I1219" s="105"/>
      <c r="J1219" s="105"/>
      <c r="K1219" s="105"/>
      <c r="L1219" s="5"/>
      <c r="M1219" s="32"/>
      <c r="N1219" s="23"/>
      <c r="O1219" s="5"/>
      <c r="P1219" s="32"/>
      <c r="AI1219" s="3"/>
      <c r="AJ1219" s="3"/>
    </row>
    <row r="1220" spans="1:36" ht="18" customHeight="1">
      <c r="A1220" s="31"/>
      <c r="B1220" s="32"/>
      <c r="C1220" s="103"/>
      <c r="D1220" s="103"/>
      <c r="E1220" s="103"/>
      <c r="F1220" s="103"/>
      <c r="G1220" s="103"/>
      <c r="H1220" s="104"/>
      <c r="I1220" s="105"/>
      <c r="J1220" s="105"/>
      <c r="K1220" s="105"/>
      <c r="L1220" s="5"/>
      <c r="M1220" s="32"/>
      <c r="N1220" s="23"/>
      <c r="O1220" s="5"/>
      <c r="P1220" s="32"/>
      <c r="AI1220" s="3"/>
      <c r="AJ1220" s="3"/>
    </row>
    <row r="1221" spans="1:36" ht="18" customHeight="1">
      <c r="A1221" s="31"/>
      <c r="B1221" s="32"/>
      <c r="C1221" s="103"/>
      <c r="D1221" s="103"/>
      <c r="E1221" s="103"/>
      <c r="F1221" s="103"/>
      <c r="G1221" s="103"/>
      <c r="H1221" s="104"/>
      <c r="I1221" s="105"/>
      <c r="J1221" s="105"/>
      <c r="K1221" s="105"/>
      <c r="L1221" s="5"/>
      <c r="M1221" s="32"/>
      <c r="N1221" s="23"/>
      <c r="O1221" s="5"/>
      <c r="P1221" s="32"/>
      <c r="AI1221" s="3"/>
      <c r="AJ1221" s="3"/>
    </row>
    <row r="1222" spans="1:36" ht="18" customHeight="1">
      <c r="A1222" s="31"/>
      <c r="B1222" s="32"/>
      <c r="C1222" s="103"/>
      <c r="D1222" s="103"/>
      <c r="E1222" s="103"/>
      <c r="F1222" s="103"/>
      <c r="G1222" s="103"/>
      <c r="H1222" s="104"/>
      <c r="I1222" s="105"/>
      <c r="J1222" s="105"/>
      <c r="K1222" s="105"/>
      <c r="L1222" s="5"/>
      <c r="M1222" s="32"/>
      <c r="N1222" s="23"/>
      <c r="O1222" s="5"/>
      <c r="P1222" s="32"/>
      <c r="AI1222" s="3"/>
      <c r="AJ1222" s="3"/>
    </row>
    <row r="1223" spans="1:36" ht="18" customHeight="1">
      <c r="A1223" s="31"/>
      <c r="B1223" s="32"/>
      <c r="C1223" s="103"/>
      <c r="D1223" s="103"/>
      <c r="E1223" s="103"/>
      <c r="F1223" s="103"/>
      <c r="G1223" s="103"/>
      <c r="H1223" s="104"/>
      <c r="I1223" s="105"/>
      <c r="J1223" s="105"/>
      <c r="K1223" s="105"/>
      <c r="L1223" s="5"/>
      <c r="M1223" s="32"/>
      <c r="N1223" s="23"/>
      <c r="O1223" s="5"/>
      <c r="P1223" s="32"/>
      <c r="AI1223" s="3"/>
      <c r="AJ1223" s="3"/>
    </row>
    <row r="1224" spans="1:36" ht="18" customHeight="1">
      <c r="A1224" s="31"/>
      <c r="B1224" s="32"/>
      <c r="C1224" s="103"/>
      <c r="D1224" s="103"/>
      <c r="E1224" s="103"/>
      <c r="F1224" s="103"/>
      <c r="G1224" s="103"/>
      <c r="H1224" s="104"/>
      <c r="I1224" s="105"/>
      <c r="J1224" s="105"/>
      <c r="K1224" s="105"/>
      <c r="L1224" s="5"/>
      <c r="M1224" s="32"/>
      <c r="N1224" s="23"/>
      <c r="O1224" s="5"/>
      <c r="P1224" s="32"/>
      <c r="AI1224" s="3"/>
      <c r="AJ1224" s="3"/>
    </row>
    <row r="1225" spans="1:36" ht="18" customHeight="1">
      <c r="A1225" s="31"/>
      <c r="B1225" s="32"/>
      <c r="C1225" s="103"/>
      <c r="D1225" s="103"/>
      <c r="E1225" s="103"/>
      <c r="F1225" s="103"/>
      <c r="G1225" s="103"/>
      <c r="H1225" s="104"/>
      <c r="I1225" s="105"/>
      <c r="J1225" s="105"/>
      <c r="K1225" s="105"/>
      <c r="L1225" s="5"/>
      <c r="M1225" s="32"/>
      <c r="N1225" s="23"/>
      <c r="O1225" s="5"/>
      <c r="P1225" s="32"/>
      <c r="AI1225" s="3"/>
      <c r="AJ1225" s="3"/>
    </row>
    <row r="1226" spans="1:36" ht="18" customHeight="1">
      <c r="A1226" s="31"/>
      <c r="B1226" s="32"/>
      <c r="C1226" s="103"/>
      <c r="D1226" s="103"/>
      <c r="E1226" s="103"/>
      <c r="F1226" s="103"/>
      <c r="G1226" s="103"/>
      <c r="H1226" s="104"/>
      <c r="I1226" s="105"/>
      <c r="J1226" s="105"/>
      <c r="K1226" s="105"/>
      <c r="L1226" s="5"/>
      <c r="M1226" s="32"/>
      <c r="N1226" s="23"/>
      <c r="O1226" s="5"/>
      <c r="P1226" s="32"/>
      <c r="AI1226" s="3"/>
      <c r="AJ1226" s="3"/>
    </row>
    <row r="1227" spans="1:36" ht="18" customHeight="1">
      <c r="A1227" s="31"/>
      <c r="B1227" s="32"/>
      <c r="C1227" s="103"/>
      <c r="D1227" s="103"/>
      <c r="E1227" s="103"/>
      <c r="F1227" s="103"/>
      <c r="G1227" s="103"/>
      <c r="H1227" s="104"/>
      <c r="I1227" s="105"/>
      <c r="J1227" s="105"/>
      <c r="K1227" s="105"/>
      <c r="L1227" s="5"/>
      <c r="M1227" s="32"/>
      <c r="N1227" s="23"/>
      <c r="O1227" s="5"/>
      <c r="P1227" s="32"/>
      <c r="AI1227" s="3"/>
      <c r="AJ1227" s="3"/>
    </row>
    <row r="1228" spans="1:36" ht="18" customHeight="1">
      <c r="A1228" s="31"/>
      <c r="B1228" s="32"/>
      <c r="C1228" s="103"/>
      <c r="D1228" s="103"/>
      <c r="E1228" s="103"/>
      <c r="F1228" s="103"/>
      <c r="G1228" s="103"/>
      <c r="H1228" s="104"/>
      <c r="I1228" s="105"/>
      <c r="J1228" s="105"/>
      <c r="K1228" s="105"/>
      <c r="L1228" s="5"/>
      <c r="M1228" s="32"/>
      <c r="N1228" s="23"/>
      <c r="O1228" s="5"/>
      <c r="P1228" s="32"/>
      <c r="AI1228" s="3"/>
      <c r="AJ1228" s="3"/>
    </row>
    <row r="1229" spans="1:36" ht="18" customHeight="1">
      <c r="A1229" s="31"/>
      <c r="B1229" s="32"/>
      <c r="C1229" s="103"/>
      <c r="D1229" s="103"/>
      <c r="E1229" s="103"/>
      <c r="F1229" s="103"/>
      <c r="G1229" s="103"/>
      <c r="H1229" s="104"/>
      <c r="I1229" s="105"/>
      <c r="J1229" s="105"/>
      <c r="K1229" s="105"/>
      <c r="L1229" s="5"/>
      <c r="M1229" s="32"/>
      <c r="N1229" s="23"/>
      <c r="O1229" s="5"/>
      <c r="P1229" s="32"/>
      <c r="AI1229" s="3"/>
      <c r="AJ1229" s="3"/>
    </row>
    <row r="1230" spans="1:36" ht="18" customHeight="1">
      <c r="A1230" s="31"/>
      <c r="B1230" s="32"/>
      <c r="C1230" s="103"/>
      <c r="D1230" s="103"/>
      <c r="E1230" s="103"/>
      <c r="F1230" s="103"/>
      <c r="G1230" s="103"/>
      <c r="H1230" s="104"/>
      <c r="I1230" s="105"/>
      <c r="J1230" s="105"/>
      <c r="K1230" s="105"/>
      <c r="L1230" s="5"/>
      <c r="M1230" s="32"/>
      <c r="N1230" s="23"/>
      <c r="O1230" s="5"/>
      <c r="P1230" s="32"/>
      <c r="AI1230" s="3"/>
      <c r="AJ1230" s="3"/>
    </row>
    <row r="1231" spans="1:36" ht="18" customHeight="1">
      <c r="A1231" s="31"/>
      <c r="B1231" s="32"/>
      <c r="C1231" s="103"/>
      <c r="D1231" s="103"/>
      <c r="E1231" s="103"/>
      <c r="F1231" s="103"/>
      <c r="G1231" s="103"/>
      <c r="H1231" s="104"/>
      <c r="I1231" s="105"/>
      <c r="J1231" s="105"/>
      <c r="K1231" s="105"/>
      <c r="L1231" s="5"/>
      <c r="M1231" s="32"/>
      <c r="N1231" s="23"/>
      <c r="O1231" s="5"/>
      <c r="P1231" s="32"/>
      <c r="AI1231" s="3"/>
      <c r="AJ1231" s="3"/>
    </row>
    <row r="1232" spans="1:36" ht="18" customHeight="1">
      <c r="A1232" s="31"/>
      <c r="B1232" s="32"/>
      <c r="C1232" s="103"/>
      <c r="D1232" s="103"/>
      <c r="E1232" s="103"/>
      <c r="F1232" s="103"/>
      <c r="G1232" s="103"/>
      <c r="H1232" s="104"/>
      <c r="I1232" s="105"/>
      <c r="J1232" s="105"/>
      <c r="K1232" s="105"/>
      <c r="L1232" s="5"/>
      <c r="M1232" s="32"/>
      <c r="N1232" s="23"/>
      <c r="O1232" s="5"/>
      <c r="P1232" s="32"/>
      <c r="AI1232" s="3"/>
      <c r="AJ1232" s="3"/>
    </row>
    <row r="1233" spans="1:36" ht="18" customHeight="1">
      <c r="A1233" s="31"/>
      <c r="B1233" s="32"/>
      <c r="C1233" s="103"/>
      <c r="D1233" s="103"/>
      <c r="E1233" s="103"/>
      <c r="F1233" s="103"/>
      <c r="G1233" s="103"/>
      <c r="H1233" s="104"/>
      <c r="I1233" s="105"/>
      <c r="J1233" s="105"/>
      <c r="K1233" s="105"/>
      <c r="L1233" s="5"/>
      <c r="M1233" s="32"/>
      <c r="N1233" s="23"/>
      <c r="O1233" s="5"/>
      <c r="P1233" s="32"/>
      <c r="AI1233" s="3"/>
      <c r="AJ1233" s="3"/>
    </row>
    <row r="1234" spans="1:36" ht="18" customHeight="1">
      <c r="A1234" s="31"/>
      <c r="B1234" s="32"/>
      <c r="C1234" s="103"/>
      <c r="D1234" s="103"/>
      <c r="E1234" s="103"/>
      <c r="F1234" s="103"/>
      <c r="G1234" s="103"/>
      <c r="H1234" s="104"/>
      <c r="I1234" s="105"/>
      <c r="J1234" s="105"/>
      <c r="K1234" s="105"/>
      <c r="L1234" s="5"/>
      <c r="M1234" s="32"/>
      <c r="N1234" s="23"/>
      <c r="O1234" s="5"/>
      <c r="P1234" s="32"/>
      <c r="AI1234" s="3"/>
      <c r="AJ1234" s="3"/>
    </row>
    <row r="1235" spans="1:36" ht="18" customHeight="1">
      <c r="A1235" s="31"/>
      <c r="B1235" s="32"/>
      <c r="C1235" s="103"/>
      <c r="D1235" s="103"/>
      <c r="E1235" s="103"/>
      <c r="F1235" s="103"/>
      <c r="G1235" s="103"/>
      <c r="H1235" s="104"/>
      <c r="I1235" s="105"/>
      <c r="J1235" s="105"/>
      <c r="K1235" s="105"/>
      <c r="L1235" s="5"/>
      <c r="M1235" s="32"/>
      <c r="N1235" s="23"/>
      <c r="O1235" s="5"/>
      <c r="P1235" s="32"/>
      <c r="AI1235" s="3"/>
      <c r="AJ1235" s="3"/>
    </row>
    <row r="1236" spans="1:36" ht="18" customHeight="1">
      <c r="A1236" s="31"/>
      <c r="B1236" s="32"/>
      <c r="C1236" s="103"/>
      <c r="D1236" s="103"/>
      <c r="E1236" s="103"/>
      <c r="F1236" s="103"/>
      <c r="G1236" s="103"/>
      <c r="H1236" s="104"/>
      <c r="I1236" s="105"/>
      <c r="J1236" s="105"/>
      <c r="K1236" s="105"/>
      <c r="L1236" s="5"/>
      <c r="M1236" s="32"/>
      <c r="N1236" s="23"/>
      <c r="O1236" s="5"/>
      <c r="P1236" s="32"/>
      <c r="AI1236" s="3"/>
      <c r="AJ1236" s="3"/>
    </row>
    <row r="1237" spans="1:36" ht="18" customHeight="1">
      <c r="A1237" s="31"/>
      <c r="B1237" s="32"/>
      <c r="C1237" s="103"/>
      <c r="D1237" s="103"/>
      <c r="E1237" s="103"/>
      <c r="F1237" s="103"/>
      <c r="G1237" s="103"/>
      <c r="H1237" s="104"/>
      <c r="I1237" s="105"/>
      <c r="J1237" s="105"/>
      <c r="K1237" s="105"/>
      <c r="L1237" s="5"/>
      <c r="M1237" s="32"/>
      <c r="N1237" s="23"/>
      <c r="O1237" s="5"/>
      <c r="P1237" s="32"/>
      <c r="AI1237" s="3"/>
      <c r="AJ1237" s="3"/>
    </row>
    <row r="1238" spans="1:36" ht="18" customHeight="1">
      <c r="A1238" s="31"/>
      <c r="B1238" s="32"/>
      <c r="C1238" s="103"/>
      <c r="D1238" s="103"/>
      <c r="E1238" s="103"/>
      <c r="F1238" s="103"/>
      <c r="G1238" s="103"/>
      <c r="H1238" s="104"/>
      <c r="I1238" s="105"/>
      <c r="J1238" s="105"/>
      <c r="K1238" s="105"/>
      <c r="L1238" s="5"/>
      <c r="M1238" s="32"/>
      <c r="N1238" s="23"/>
      <c r="O1238" s="5"/>
      <c r="P1238" s="32"/>
      <c r="AI1238" s="3"/>
      <c r="AJ1238" s="3"/>
    </row>
    <row r="1239" spans="1:36" ht="18" customHeight="1">
      <c r="A1239" s="31"/>
      <c r="B1239" s="32"/>
      <c r="C1239" s="103"/>
      <c r="D1239" s="103"/>
      <c r="E1239" s="103"/>
      <c r="F1239" s="103"/>
      <c r="G1239" s="103"/>
      <c r="H1239" s="104"/>
      <c r="I1239" s="105"/>
      <c r="J1239" s="105"/>
      <c r="K1239" s="105"/>
      <c r="L1239" s="5"/>
      <c r="M1239" s="32"/>
      <c r="N1239" s="23"/>
      <c r="O1239" s="5"/>
      <c r="P1239" s="32"/>
      <c r="AI1239" s="3"/>
      <c r="AJ1239" s="3"/>
    </row>
    <row r="1240" spans="1:36" ht="18" customHeight="1">
      <c r="A1240" s="31"/>
      <c r="B1240" s="32"/>
      <c r="C1240" s="103"/>
      <c r="D1240" s="103"/>
      <c r="E1240" s="103"/>
      <c r="F1240" s="103"/>
      <c r="G1240" s="103"/>
      <c r="H1240" s="104"/>
      <c r="I1240" s="105"/>
      <c r="J1240" s="105"/>
      <c r="K1240" s="105"/>
      <c r="L1240" s="5"/>
      <c r="M1240" s="32"/>
      <c r="N1240" s="23"/>
      <c r="O1240" s="5"/>
      <c r="P1240" s="32"/>
      <c r="AI1240" s="3"/>
      <c r="AJ1240" s="3"/>
    </row>
    <row r="1241" spans="1:36" ht="18" customHeight="1">
      <c r="A1241" s="31"/>
      <c r="B1241" s="32"/>
      <c r="C1241" s="103"/>
      <c r="D1241" s="103"/>
      <c r="E1241" s="103"/>
      <c r="F1241" s="103"/>
      <c r="G1241" s="103"/>
      <c r="H1241" s="104"/>
      <c r="I1241" s="105"/>
      <c r="J1241" s="105"/>
      <c r="K1241" s="105"/>
      <c r="L1241" s="5"/>
      <c r="M1241" s="32"/>
      <c r="N1241" s="23"/>
      <c r="O1241" s="5"/>
      <c r="P1241" s="32"/>
      <c r="AI1241" s="3"/>
      <c r="AJ1241" s="3"/>
    </row>
    <row r="1242" spans="1:36" ht="18" customHeight="1">
      <c r="A1242" s="31"/>
      <c r="B1242" s="32"/>
      <c r="C1242" s="103"/>
      <c r="D1242" s="103"/>
      <c r="E1242" s="103"/>
      <c r="F1242" s="103"/>
      <c r="G1242" s="103"/>
      <c r="H1242" s="104"/>
      <c r="I1242" s="105"/>
      <c r="J1242" s="105"/>
      <c r="K1242" s="105"/>
      <c r="L1242" s="5"/>
      <c r="M1242" s="32"/>
      <c r="N1242" s="23"/>
      <c r="O1242" s="5"/>
      <c r="P1242" s="32"/>
      <c r="AI1242" s="3"/>
      <c r="AJ1242" s="3"/>
    </row>
    <row r="1243" spans="1:36" ht="18" customHeight="1">
      <c r="A1243" s="31"/>
      <c r="B1243" s="32"/>
      <c r="C1243" s="103"/>
      <c r="D1243" s="103"/>
      <c r="E1243" s="103"/>
      <c r="F1243" s="103"/>
      <c r="G1243" s="103"/>
      <c r="H1243" s="104"/>
      <c r="I1243" s="105"/>
      <c r="J1243" s="105"/>
      <c r="K1243" s="105"/>
      <c r="L1243" s="5"/>
      <c r="M1243" s="32"/>
      <c r="N1243" s="23"/>
      <c r="O1243" s="5"/>
      <c r="P1243" s="32"/>
      <c r="AI1243" s="3"/>
      <c r="AJ1243" s="3"/>
    </row>
    <row r="1244" spans="1:36" ht="18" customHeight="1">
      <c r="A1244" s="31"/>
      <c r="B1244" s="32"/>
      <c r="C1244" s="103"/>
      <c r="D1244" s="103"/>
      <c r="E1244" s="103"/>
      <c r="F1244" s="103"/>
      <c r="G1244" s="103"/>
      <c r="H1244" s="104"/>
      <c r="I1244" s="105"/>
      <c r="J1244" s="105"/>
      <c r="K1244" s="105"/>
      <c r="L1244" s="5"/>
      <c r="M1244" s="32"/>
      <c r="N1244" s="23"/>
      <c r="O1244" s="5"/>
      <c r="P1244" s="32"/>
      <c r="AI1244" s="3"/>
      <c r="AJ1244" s="3"/>
    </row>
    <row r="1245" spans="1:36" ht="18" customHeight="1">
      <c r="A1245" s="31"/>
      <c r="B1245" s="32"/>
      <c r="C1245" s="103"/>
      <c r="D1245" s="103"/>
      <c r="E1245" s="103"/>
      <c r="F1245" s="103"/>
      <c r="G1245" s="103"/>
      <c r="H1245" s="104"/>
      <c r="I1245" s="105"/>
      <c r="J1245" s="105"/>
      <c r="K1245" s="105"/>
      <c r="L1245" s="5"/>
      <c r="M1245" s="32"/>
      <c r="N1245" s="23"/>
      <c r="O1245" s="5"/>
      <c r="P1245" s="32"/>
      <c r="AI1245" s="3"/>
      <c r="AJ1245" s="3"/>
    </row>
    <row r="1246" spans="1:36" ht="18" customHeight="1">
      <c r="A1246" s="31"/>
      <c r="B1246" s="32"/>
      <c r="C1246" s="103"/>
      <c r="D1246" s="103"/>
      <c r="E1246" s="103"/>
      <c r="F1246" s="103"/>
      <c r="G1246" s="103"/>
      <c r="H1246" s="104"/>
      <c r="I1246" s="105"/>
      <c r="J1246" s="105"/>
      <c r="K1246" s="105"/>
      <c r="L1246" s="5"/>
      <c r="M1246" s="32"/>
      <c r="N1246" s="23"/>
      <c r="O1246" s="5"/>
      <c r="P1246" s="32"/>
      <c r="AI1246" s="3"/>
      <c r="AJ1246" s="3"/>
    </row>
    <row r="1247" spans="1:36" ht="18" customHeight="1">
      <c r="A1247" s="31"/>
      <c r="B1247" s="32"/>
      <c r="C1247" s="103"/>
      <c r="D1247" s="103"/>
      <c r="E1247" s="103"/>
      <c r="F1247" s="103"/>
      <c r="G1247" s="103"/>
      <c r="H1247" s="104"/>
      <c r="I1247" s="105"/>
      <c r="J1247" s="105"/>
      <c r="K1247" s="105"/>
      <c r="L1247" s="5"/>
      <c r="M1247" s="32"/>
      <c r="N1247" s="23"/>
      <c r="O1247" s="5"/>
      <c r="P1247" s="32"/>
      <c r="AI1247" s="3"/>
      <c r="AJ1247" s="3"/>
    </row>
    <row r="1248" spans="1:36" ht="18" customHeight="1">
      <c r="A1248" s="31"/>
      <c r="B1248" s="32"/>
      <c r="C1248" s="103"/>
      <c r="D1248" s="103"/>
      <c r="E1248" s="103"/>
      <c r="F1248" s="103"/>
      <c r="G1248" s="103"/>
      <c r="H1248" s="104"/>
      <c r="I1248" s="105"/>
      <c r="J1248" s="105"/>
      <c r="K1248" s="105"/>
      <c r="L1248" s="5"/>
      <c r="M1248" s="32"/>
      <c r="N1248" s="23"/>
      <c r="O1248" s="5"/>
      <c r="P1248" s="32"/>
      <c r="AI1248" s="3"/>
      <c r="AJ1248" s="3"/>
    </row>
    <row r="1249" spans="1:36" ht="18" customHeight="1">
      <c r="A1249" s="31"/>
      <c r="B1249" s="32"/>
      <c r="C1249" s="103"/>
      <c r="D1249" s="103"/>
      <c r="E1249" s="103"/>
      <c r="F1249" s="103"/>
      <c r="G1249" s="103"/>
      <c r="H1249" s="104"/>
      <c r="I1249" s="105"/>
      <c r="J1249" s="105"/>
      <c r="K1249" s="105"/>
      <c r="L1249" s="5"/>
      <c r="M1249" s="32"/>
      <c r="N1249" s="23"/>
      <c r="O1249" s="5"/>
      <c r="P1249" s="32"/>
      <c r="AI1249" s="3"/>
      <c r="AJ1249" s="3"/>
    </row>
    <row r="1250" spans="1:36" ht="18" customHeight="1">
      <c r="A1250" s="31"/>
      <c r="B1250" s="32"/>
      <c r="C1250" s="103"/>
      <c r="D1250" s="103"/>
      <c r="E1250" s="103"/>
      <c r="F1250" s="103"/>
      <c r="G1250" s="103"/>
      <c r="H1250" s="104"/>
      <c r="I1250" s="105"/>
      <c r="J1250" s="105"/>
      <c r="K1250" s="105"/>
      <c r="L1250" s="5"/>
      <c r="M1250" s="32"/>
      <c r="N1250" s="23"/>
      <c r="O1250" s="5"/>
      <c r="P1250" s="32"/>
      <c r="AI1250" s="3"/>
      <c r="AJ1250" s="3"/>
    </row>
    <row r="1251" spans="1:36" ht="18" customHeight="1">
      <c r="A1251" s="31"/>
      <c r="B1251" s="32"/>
      <c r="C1251" s="103"/>
      <c r="D1251" s="103"/>
      <c r="E1251" s="103"/>
      <c r="F1251" s="103"/>
      <c r="G1251" s="103"/>
      <c r="H1251" s="104"/>
      <c r="I1251" s="105"/>
      <c r="J1251" s="105"/>
      <c r="K1251" s="105"/>
      <c r="L1251" s="5"/>
      <c r="M1251" s="32"/>
      <c r="N1251" s="23"/>
      <c r="O1251" s="5"/>
      <c r="P1251" s="32"/>
      <c r="AI1251" s="3"/>
      <c r="AJ1251" s="3"/>
    </row>
    <row r="1252" spans="1:36" ht="18" customHeight="1">
      <c r="A1252" s="31"/>
      <c r="B1252" s="32"/>
      <c r="C1252" s="103"/>
      <c r="D1252" s="103"/>
      <c r="E1252" s="103"/>
      <c r="F1252" s="103"/>
      <c r="G1252" s="103"/>
      <c r="H1252" s="104"/>
      <c r="I1252" s="105"/>
      <c r="J1252" s="105"/>
      <c r="K1252" s="105"/>
      <c r="L1252" s="5"/>
      <c r="M1252" s="32"/>
      <c r="N1252" s="23"/>
      <c r="O1252" s="5"/>
      <c r="P1252" s="32"/>
      <c r="AI1252" s="3"/>
      <c r="AJ1252" s="3"/>
    </row>
    <row r="1253" spans="1:36" ht="18" customHeight="1">
      <c r="A1253" s="31"/>
      <c r="B1253" s="32"/>
      <c r="C1253" s="103"/>
      <c r="D1253" s="103"/>
      <c r="E1253" s="103"/>
      <c r="F1253" s="103"/>
      <c r="G1253" s="103"/>
      <c r="H1253" s="104"/>
      <c r="I1253" s="105"/>
      <c r="J1253" s="105"/>
      <c r="K1253" s="105"/>
      <c r="L1253" s="5"/>
      <c r="M1253" s="32"/>
      <c r="N1253" s="23"/>
      <c r="O1253" s="5"/>
      <c r="P1253" s="32"/>
      <c r="AI1253" s="3"/>
      <c r="AJ1253" s="3"/>
    </row>
    <row r="1254" spans="1:36" ht="18" customHeight="1">
      <c r="A1254" s="31"/>
      <c r="B1254" s="32"/>
      <c r="C1254" s="103"/>
      <c r="D1254" s="103"/>
      <c r="E1254" s="103"/>
      <c r="F1254" s="103"/>
      <c r="G1254" s="103"/>
      <c r="H1254" s="104"/>
      <c r="I1254" s="105"/>
      <c r="J1254" s="105"/>
      <c r="K1254" s="105"/>
      <c r="L1254" s="5"/>
      <c r="M1254" s="32"/>
      <c r="N1254" s="23"/>
      <c r="O1254" s="5"/>
      <c r="P1254" s="32"/>
      <c r="AI1254" s="3"/>
      <c r="AJ1254" s="3"/>
    </row>
    <row r="1255" spans="1:36" ht="18" customHeight="1">
      <c r="A1255" s="31"/>
      <c r="B1255" s="32"/>
      <c r="C1255" s="103"/>
      <c r="D1255" s="103"/>
      <c r="E1255" s="103"/>
      <c r="F1255" s="103"/>
      <c r="G1255" s="103"/>
      <c r="H1255" s="104"/>
      <c r="I1255" s="105"/>
      <c r="J1255" s="105"/>
      <c r="K1255" s="105"/>
      <c r="L1255" s="5"/>
      <c r="M1255" s="32"/>
      <c r="N1255" s="23"/>
      <c r="O1255" s="5"/>
      <c r="P1255" s="32"/>
      <c r="AI1255" s="3"/>
      <c r="AJ1255" s="3"/>
    </row>
    <row r="1256" spans="1:36" ht="18" customHeight="1">
      <c r="A1256" s="31"/>
      <c r="B1256" s="32"/>
      <c r="C1256" s="103"/>
      <c r="D1256" s="103"/>
      <c r="E1256" s="103"/>
      <c r="F1256" s="103"/>
      <c r="G1256" s="103"/>
      <c r="H1256" s="104"/>
      <c r="I1256" s="105"/>
      <c r="J1256" s="105"/>
      <c r="K1256" s="105"/>
      <c r="L1256" s="5"/>
      <c r="M1256" s="32"/>
      <c r="N1256" s="23"/>
      <c r="O1256" s="5"/>
      <c r="P1256" s="32"/>
      <c r="AI1256" s="3"/>
      <c r="AJ1256" s="3"/>
    </row>
    <row r="1257" spans="1:36" ht="18" customHeight="1">
      <c r="A1257" s="31"/>
      <c r="B1257" s="32"/>
      <c r="C1257" s="103"/>
      <c r="D1257" s="103"/>
      <c r="E1257" s="103"/>
      <c r="F1257" s="103"/>
      <c r="G1257" s="103"/>
      <c r="H1257" s="104"/>
      <c r="I1257" s="105"/>
      <c r="J1257" s="105"/>
      <c r="K1257" s="105"/>
      <c r="L1257" s="5"/>
      <c r="M1257" s="32"/>
      <c r="N1257" s="23"/>
      <c r="O1257" s="5"/>
      <c r="P1257" s="32"/>
      <c r="AI1257" s="3"/>
      <c r="AJ1257" s="3"/>
    </row>
    <row r="1258" spans="1:36" ht="18" customHeight="1">
      <c r="A1258" s="31"/>
      <c r="B1258" s="32"/>
      <c r="C1258" s="103"/>
      <c r="D1258" s="103"/>
      <c r="E1258" s="103"/>
      <c r="F1258" s="103"/>
      <c r="G1258" s="103"/>
      <c r="H1258" s="104"/>
      <c r="I1258" s="105"/>
      <c r="J1258" s="105"/>
      <c r="K1258" s="105"/>
      <c r="L1258" s="5"/>
      <c r="M1258" s="32"/>
      <c r="N1258" s="23"/>
      <c r="O1258" s="5"/>
      <c r="P1258" s="32"/>
      <c r="AI1258" s="3"/>
      <c r="AJ1258" s="3"/>
    </row>
    <row r="1259" spans="1:36" ht="18" customHeight="1">
      <c r="A1259" s="31"/>
      <c r="B1259" s="32"/>
      <c r="C1259" s="103"/>
      <c r="D1259" s="103"/>
      <c r="E1259" s="103"/>
      <c r="F1259" s="103"/>
      <c r="G1259" s="103"/>
      <c r="H1259" s="104"/>
      <c r="I1259" s="105"/>
      <c r="J1259" s="105"/>
      <c r="K1259" s="105"/>
      <c r="L1259" s="5"/>
      <c r="M1259" s="32"/>
      <c r="N1259" s="23"/>
      <c r="O1259" s="5"/>
      <c r="P1259" s="32"/>
      <c r="AI1259" s="3"/>
      <c r="AJ1259" s="3"/>
    </row>
    <row r="1260" spans="1:36" ht="18" customHeight="1">
      <c r="A1260" s="31"/>
      <c r="B1260" s="32"/>
      <c r="C1260" s="103"/>
      <c r="D1260" s="103"/>
      <c r="E1260" s="103"/>
      <c r="F1260" s="103"/>
      <c r="G1260" s="103"/>
      <c r="H1260" s="104"/>
      <c r="I1260" s="105"/>
      <c r="J1260" s="105"/>
      <c r="K1260" s="105"/>
      <c r="L1260" s="5"/>
      <c r="M1260" s="32"/>
      <c r="N1260" s="23"/>
      <c r="O1260" s="5"/>
      <c r="P1260" s="32"/>
      <c r="AI1260" s="3"/>
      <c r="AJ1260" s="3"/>
    </row>
    <row r="1261" spans="1:36" ht="18" customHeight="1">
      <c r="A1261" s="31"/>
      <c r="B1261" s="32"/>
      <c r="C1261" s="103"/>
      <c r="D1261" s="103"/>
      <c r="E1261" s="103"/>
      <c r="F1261" s="103"/>
      <c r="G1261" s="103"/>
      <c r="H1261" s="104"/>
      <c r="I1261" s="105"/>
      <c r="J1261" s="105"/>
      <c r="K1261" s="105"/>
      <c r="L1261" s="5"/>
      <c r="M1261" s="32"/>
      <c r="N1261" s="23"/>
      <c r="O1261" s="5"/>
      <c r="P1261" s="32"/>
      <c r="AI1261" s="3"/>
      <c r="AJ1261" s="3"/>
    </row>
    <row r="1262" spans="1:36" ht="18" customHeight="1">
      <c r="A1262" s="31"/>
      <c r="B1262" s="32"/>
      <c r="C1262" s="103"/>
      <c r="D1262" s="103"/>
      <c r="E1262" s="103"/>
      <c r="F1262" s="103"/>
      <c r="G1262" s="103"/>
      <c r="H1262" s="104"/>
      <c r="I1262" s="105"/>
      <c r="J1262" s="105"/>
      <c r="K1262" s="105"/>
      <c r="L1262" s="5"/>
      <c r="M1262" s="32"/>
      <c r="N1262" s="23"/>
      <c r="O1262" s="5"/>
      <c r="P1262" s="32"/>
      <c r="AI1262" s="3"/>
      <c r="AJ1262" s="3"/>
    </row>
    <row r="1263" spans="1:36" ht="18" customHeight="1">
      <c r="A1263" s="31"/>
      <c r="B1263" s="32"/>
      <c r="C1263" s="103"/>
      <c r="D1263" s="103"/>
      <c r="E1263" s="103"/>
      <c r="F1263" s="103"/>
      <c r="G1263" s="103"/>
      <c r="H1263" s="104"/>
      <c r="I1263" s="105"/>
      <c r="J1263" s="105"/>
      <c r="K1263" s="105"/>
      <c r="L1263" s="5"/>
      <c r="M1263" s="32"/>
      <c r="N1263" s="23"/>
      <c r="O1263" s="5"/>
      <c r="P1263" s="32"/>
      <c r="AI1263" s="3"/>
      <c r="AJ1263" s="3"/>
    </row>
    <row r="1264" spans="1:36" ht="18" customHeight="1">
      <c r="A1264" s="31"/>
      <c r="B1264" s="32"/>
      <c r="C1264" s="103"/>
      <c r="D1264" s="103"/>
      <c r="E1264" s="103"/>
      <c r="F1264" s="103"/>
      <c r="G1264" s="103"/>
      <c r="H1264" s="104"/>
      <c r="I1264" s="105"/>
      <c r="J1264" s="105"/>
      <c r="K1264" s="105"/>
      <c r="L1264" s="5"/>
      <c r="M1264" s="32"/>
      <c r="N1264" s="23"/>
      <c r="O1264" s="5"/>
      <c r="P1264" s="32"/>
      <c r="AI1264" s="3"/>
      <c r="AJ1264" s="3"/>
    </row>
    <row r="1265" spans="1:36" ht="18" customHeight="1">
      <c r="A1265" s="31"/>
      <c r="B1265" s="32"/>
      <c r="C1265" s="103"/>
      <c r="D1265" s="103"/>
      <c r="E1265" s="103"/>
      <c r="F1265" s="103"/>
      <c r="G1265" s="103"/>
      <c r="H1265" s="104"/>
      <c r="I1265" s="105"/>
      <c r="J1265" s="105"/>
      <c r="K1265" s="105"/>
      <c r="L1265" s="5"/>
      <c r="M1265" s="32"/>
      <c r="N1265" s="23"/>
      <c r="O1265" s="5"/>
      <c r="P1265" s="32"/>
      <c r="AI1265" s="3"/>
      <c r="AJ1265" s="3"/>
    </row>
    <row r="1266" spans="1:36" ht="18" customHeight="1">
      <c r="A1266" s="31"/>
      <c r="B1266" s="32"/>
      <c r="C1266" s="103"/>
      <c r="D1266" s="103"/>
      <c r="E1266" s="103"/>
      <c r="F1266" s="103"/>
      <c r="G1266" s="103"/>
      <c r="H1266" s="104"/>
      <c r="I1266" s="105"/>
      <c r="J1266" s="105"/>
      <c r="K1266" s="105"/>
      <c r="L1266" s="5"/>
      <c r="M1266" s="32"/>
      <c r="N1266" s="23"/>
      <c r="O1266" s="5"/>
      <c r="P1266" s="32"/>
      <c r="AI1266" s="3"/>
      <c r="AJ1266" s="3"/>
    </row>
    <row r="1267" spans="1:36" ht="18" customHeight="1">
      <c r="A1267" s="31"/>
      <c r="B1267" s="32"/>
      <c r="C1267" s="103"/>
      <c r="D1267" s="103"/>
      <c r="E1267" s="103"/>
      <c r="F1267" s="103"/>
      <c r="G1267" s="103"/>
      <c r="H1267" s="104"/>
      <c r="I1267" s="105"/>
      <c r="J1267" s="105"/>
      <c r="K1267" s="105"/>
      <c r="L1267" s="5"/>
      <c r="M1267" s="32"/>
      <c r="N1267" s="23"/>
      <c r="O1267" s="5"/>
      <c r="P1267" s="32"/>
      <c r="AI1267" s="3"/>
      <c r="AJ1267" s="3"/>
    </row>
    <row r="1268" spans="1:36" ht="18" customHeight="1">
      <c r="A1268" s="31"/>
      <c r="B1268" s="32"/>
      <c r="C1268" s="103"/>
      <c r="D1268" s="103"/>
      <c r="E1268" s="103"/>
      <c r="F1268" s="103"/>
      <c r="G1268" s="103"/>
      <c r="H1268" s="104"/>
      <c r="I1268" s="105"/>
      <c r="J1268" s="105"/>
      <c r="K1268" s="105"/>
      <c r="L1268" s="5"/>
      <c r="M1268" s="32"/>
      <c r="N1268" s="23"/>
      <c r="O1268" s="5"/>
      <c r="P1268" s="32"/>
      <c r="AI1268" s="3"/>
      <c r="AJ1268" s="3"/>
    </row>
    <row r="1269" spans="1:36" ht="18" customHeight="1">
      <c r="A1269" s="31"/>
      <c r="B1269" s="32"/>
      <c r="C1269" s="103"/>
      <c r="D1269" s="103"/>
      <c r="E1269" s="103"/>
      <c r="F1269" s="103"/>
      <c r="G1269" s="103"/>
      <c r="H1269" s="104"/>
      <c r="I1269" s="105"/>
      <c r="J1269" s="105"/>
      <c r="K1269" s="105"/>
      <c r="L1269" s="5"/>
      <c r="M1269" s="32"/>
      <c r="N1269" s="23"/>
      <c r="O1269" s="5"/>
      <c r="P1269" s="32"/>
      <c r="AI1269" s="3"/>
      <c r="AJ1269" s="3"/>
    </row>
    <row r="1270" spans="1:36" ht="18" customHeight="1">
      <c r="A1270" s="31"/>
      <c r="B1270" s="32"/>
      <c r="C1270" s="103"/>
      <c r="D1270" s="103"/>
      <c r="E1270" s="103"/>
      <c r="F1270" s="103"/>
      <c r="G1270" s="103"/>
      <c r="H1270" s="104"/>
      <c r="I1270" s="105"/>
      <c r="J1270" s="105"/>
      <c r="K1270" s="105"/>
      <c r="L1270" s="5"/>
      <c r="M1270" s="32"/>
      <c r="N1270" s="23"/>
      <c r="O1270" s="5"/>
      <c r="P1270" s="32"/>
      <c r="AI1270" s="3"/>
      <c r="AJ1270" s="3"/>
    </row>
    <row r="1271" spans="1:36" ht="18" customHeight="1">
      <c r="A1271" s="31"/>
      <c r="B1271" s="32"/>
      <c r="C1271" s="103"/>
      <c r="D1271" s="103"/>
      <c r="E1271" s="103"/>
      <c r="F1271" s="103"/>
      <c r="G1271" s="103"/>
      <c r="H1271" s="104"/>
      <c r="I1271" s="105"/>
      <c r="J1271" s="105"/>
      <c r="K1271" s="105"/>
      <c r="L1271" s="5"/>
      <c r="M1271" s="32"/>
      <c r="N1271" s="23"/>
      <c r="O1271" s="5"/>
      <c r="P1271" s="32"/>
      <c r="AI1271" s="3"/>
      <c r="AJ1271" s="3"/>
    </row>
    <row r="1272" spans="1:36" ht="18" customHeight="1">
      <c r="A1272" s="31"/>
      <c r="B1272" s="32"/>
      <c r="C1272" s="103"/>
      <c r="D1272" s="103"/>
      <c r="E1272" s="103"/>
      <c r="F1272" s="103"/>
      <c r="G1272" s="103"/>
      <c r="H1272" s="104"/>
      <c r="I1272" s="105"/>
      <c r="J1272" s="105"/>
      <c r="K1272" s="105"/>
      <c r="L1272" s="5"/>
      <c r="M1272" s="32"/>
      <c r="N1272" s="23"/>
      <c r="O1272" s="5"/>
      <c r="P1272" s="32"/>
      <c r="AI1272" s="3"/>
      <c r="AJ1272" s="3"/>
    </row>
    <row r="1273" spans="1:36" ht="18" customHeight="1">
      <c r="A1273" s="31"/>
      <c r="B1273" s="32"/>
      <c r="C1273" s="103"/>
      <c r="D1273" s="103"/>
      <c r="E1273" s="103"/>
      <c r="F1273" s="103"/>
      <c r="G1273" s="103"/>
      <c r="H1273" s="104"/>
      <c r="I1273" s="105"/>
      <c r="J1273" s="105"/>
      <c r="K1273" s="105"/>
      <c r="L1273" s="5"/>
      <c r="M1273" s="32"/>
      <c r="N1273" s="23"/>
      <c r="O1273" s="5"/>
      <c r="P1273" s="32"/>
      <c r="AI1273" s="3"/>
      <c r="AJ1273" s="3"/>
    </row>
    <row r="1274" spans="1:36" ht="18" customHeight="1">
      <c r="A1274" s="31"/>
      <c r="B1274" s="32"/>
      <c r="C1274" s="103"/>
      <c r="D1274" s="103"/>
      <c r="E1274" s="103"/>
      <c r="F1274" s="103"/>
      <c r="G1274" s="103"/>
      <c r="H1274" s="104"/>
      <c r="I1274" s="105"/>
      <c r="J1274" s="105"/>
      <c r="K1274" s="105"/>
      <c r="L1274" s="5"/>
      <c r="M1274" s="32"/>
      <c r="N1274" s="23"/>
      <c r="O1274" s="5"/>
      <c r="P1274" s="32"/>
      <c r="AI1274" s="3"/>
      <c r="AJ1274" s="3"/>
    </row>
    <row r="1275" spans="1:36" ht="18" customHeight="1">
      <c r="A1275" s="31"/>
      <c r="B1275" s="32"/>
      <c r="C1275" s="103"/>
      <c r="D1275" s="103"/>
      <c r="E1275" s="103"/>
      <c r="F1275" s="103"/>
      <c r="G1275" s="103"/>
      <c r="H1275" s="104"/>
      <c r="I1275" s="105"/>
      <c r="J1275" s="105"/>
      <c r="K1275" s="105"/>
      <c r="L1275" s="5"/>
      <c r="M1275" s="32"/>
      <c r="N1275" s="23"/>
      <c r="O1275" s="5"/>
      <c r="P1275" s="32"/>
      <c r="AI1275" s="3"/>
      <c r="AJ1275" s="3"/>
    </row>
    <row r="1276" spans="1:36" ht="18" customHeight="1">
      <c r="A1276" s="31"/>
      <c r="B1276" s="32"/>
      <c r="C1276" s="103"/>
      <c r="D1276" s="103"/>
      <c r="E1276" s="103"/>
      <c r="F1276" s="103"/>
      <c r="G1276" s="103"/>
      <c r="H1276" s="104"/>
      <c r="I1276" s="105"/>
      <c r="J1276" s="105"/>
      <c r="K1276" s="105"/>
      <c r="L1276" s="5"/>
      <c r="M1276" s="32"/>
      <c r="N1276" s="23"/>
      <c r="O1276" s="5"/>
      <c r="P1276" s="32"/>
      <c r="AI1276" s="3"/>
      <c r="AJ1276" s="3"/>
    </row>
    <row r="1277" spans="1:36" ht="18" customHeight="1">
      <c r="A1277" s="31"/>
      <c r="B1277" s="32"/>
      <c r="C1277" s="103"/>
      <c r="D1277" s="103"/>
      <c r="E1277" s="103"/>
      <c r="F1277" s="103"/>
      <c r="G1277" s="103"/>
      <c r="H1277" s="104"/>
      <c r="I1277" s="105"/>
      <c r="J1277" s="105"/>
      <c r="K1277" s="105"/>
      <c r="L1277" s="5"/>
      <c r="M1277" s="32"/>
      <c r="N1277" s="23"/>
      <c r="O1277" s="5"/>
      <c r="P1277" s="32"/>
      <c r="AI1277" s="3"/>
      <c r="AJ1277" s="3"/>
    </row>
    <row r="1278" spans="1:36" ht="18" customHeight="1">
      <c r="A1278" s="31"/>
      <c r="B1278" s="32"/>
      <c r="C1278" s="103"/>
      <c r="D1278" s="103"/>
      <c r="E1278" s="103"/>
      <c r="F1278" s="103"/>
      <c r="G1278" s="103"/>
      <c r="H1278" s="104"/>
      <c r="I1278" s="105"/>
      <c r="J1278" s="105"/>
      <c r="K1278" s="105"/>
      <c r="L1278" s="5"/>
      <c r="M1278" s="32"/>
      <c r="N1278" s="23"/>
      <c r="O1278" s="5"/>
      <c r="P1278" s="32"/>
      <c r="AI1278" s="3"/>
      <c r="AJ1278" s="3"/>
    </row>
    <row r="1279" spans="1:36" ht="18" customHeight="1">
      <c r="A1279" s="31"/>
      <c r="B1279" s="32"/>
      <c r="C1279" s="103"/>
      <c r="D1279" s="103"/>
      <c r="E1279" s="103"/>
      <c r="F1279" s="103"/>
      <c r="G1279" s="103"/>
      <c r="H1279" s="104"/>
      <c r="I1279" s="105"/>
      <c r="J1279" s="105"/>
      <c r="K1279" s="105"/>
      <c r="L1279" s="5"/>
      <c r="M1279" s="32"/>
      <c r="N1279" s="23"/>
      <c r="O1279" s="5"/>
      <c r="P1279" s="32"/>
      <c r="AI1279" s="3"/>
      <c r="AJ1279" s="3"/>
    </row>
    <row r="1280" spans="1:36" ht="18" customHeight="1">
      <c r="A1280" s="31"/>
      <c r="B1280" s="32"/>
      <c r="C1280" s="103"/>
      <c r="D1280" s="103"/>
      <c r="E1280" s="103"/>
      <c r="F1280" s="103"/>
      <c r="G1280" s="103"/>
      <c r="H1280" s="104"/>
      <c r="I1280" s="105"/>
      <c r="J1280" s="105"/>
      <c r="K1280" s="105"/>
      <c r="L1280" s="5"/>
      <c r="M1280" s="32"/>
      <c r="N1280" s="23"/>
      <c r="O1280" s="5"/>
      <c r="P1280" s="32"/>
      <c r="AI1280" s="3"/>
      <c r="AJ1280" s="3"/>
    </row>
    <row r="1281" spans="1:36" ht="18" customHeight="1">
      <c r="A1281" s="31"/>
      <c r="B1281" s="32"/>
      <c r="C1281" s="103"/>
      <c r="D1281" s="103"/>
      <c r="E1281" s="103"/>
      <c r="F1281" s="103"/>
      <c r="G1281" s="103"/>
      <c r="H1281" s="104"/>
      <c r="I1281" s="105"/>
      <c r="J1281" s="105"/>
      <c r="K1281" s="105"/>
      <c r="L1281" s="5"/>
      <c r="M1281" s="32"/>
      <c r="N1281" s="23"/>
      <c r="O1281" s="5"/>
      <c r="P1281" s="32"/>
      <c r="AI1281" s="3"/>
      <c r="AJ1281" s="3"/>
    </row>
    <row r="1282" spans="1:36" ht="18" customHeight="1">
      <c r="A1282" s="31"/>
      <c r="B1282" s="32"/>
      <c r="C1282" s="103"/>
      <c r="D1282" s="103"/>
      <c r="E1282" s="103"/>
      <c r="F1282" s="103"/>
      <c r="G1282" s="103"/>
      <c r="H1282" s="104"/>
      <c r="I1282" s="105"/>
      <c r="J1282" s="105"/>
      <c r="K1282" s="105"/>
      <c r="L1282" s="5"/>
      <c r="M1282" s="32"/>
      <c r="N1282" s="23"/>
      <c r="O1282" s="5"/>
      <c r="P1282" s="32"/>
      <c r="AI1282" s="3"/>
      <c r="AJ1282" s="3"/>
    </row>
    <row r="1283" spans="1:36" ht="18" customHeight="1">
      <c r="A1283" s="31"/>
      <c r="B1283" s="32"/>
      <c r="C1283" s="103"/>
      <c r="D1283" s="103"/>
      <c r="E1283" s="103"/>
      <c r="F1283" s="103"/>
      <c r="G1283" s="103"/>
      <c r="H1283" s="104"/>
      <c r="I1283" s="105"/>
      <c r="J1283" s="105"/>
      <c r="K1283" s="105"/>
      <c r="L1283" s="5"/>
      <c r="M1283" s="32"/>
      <c r="N1283" s="23"/>
      <c r="O1283" s="5"/>
      <c r="P1283" s="32"/>
      <c r="AI1283" s="3"/>
      <c r="AJ1283" s="3"/>
    </row>
    <row r="1284" spans="1:36" ht="18" customHeight="1">
      <c r="A1284" s="31"/>
      <c r="B1284" s="32"/>
      <c r="C1284" s="103"/>
      <c r="D1284" s="103"/>
      <c r="E1284" s="103"/>
      <c r="F1284" s="103"/>
      <c r="G1284" s="103"/>
      <c r="H1284" s="104"/>
      <c r="I1284" s="105"/>
      <c r="J1284" s="105"/>
      <c r="K1284" s="105"/>
      <c r="L1284" s="5"/>
      <c r="M1284" s="32"/>
      <c r="N1284" s="23"/>
      <c r="O1284" s="5"/>
      <c r="P1284" s="32"/>
      <c r="AI1284" s="3"/>
      <c r="AJ1284" s="3"/>
    </row>
    <row r="1285" spans="1:36" ht="18" customHeight="1">
      <c r="A1285" s="31"/>
      <c r="B1285" s="32"/>
      <c r="C1285" s="103"/>
      <c r="D1285" s="103"/>
      <c r="E1285" s="103"/>
      <c r="F1285" s="103"/>
      <c r="G1285" s="103"/>
      <c r="H1285" s="104"/>
      <c r="I1285" s="105"/>
      <c r="J1285" s="105"/>
      <c r="K1285" s="105"/>
      <c r="L1285" s="5"/>
      <c r="M1285" s="32"/>
      <c r="N1285" s="23"/>
      <c r="O1285" s="5"/>
      <c r="P1285" s="32"/>
      <c r="AI1285" s="3"/>
      <c r="AJ1285" s="3"/>
    </row>
    <row r="1286" spans="1:36" ht="18" customHeight="1">
      <c r="A1286" s="31"/>
      <c r="B1286" s="32"/>
      <c r="C1286" s="103"/>
      <c r="D1286" s="103"/>
      <c r="E1286" s="103"/>
      <c r="F1286" s="103"/>
      <c r="G1286" s="103"/>
      <c r="H1286" s="104"/>
      <c r="I1286" s="105"/>
      <c r="J1286" s="105"/>
      <c r="K1286" s="105"/>
      <c r="L1286" s="5"/>
      <c r="M1286" s="32"/>
      <c r="N1286" s="23"/>
      <c r="O1286" s="5"/>
      <c r="P1286" s="32"/>
      <c r="AI1286" s="3"/>
      <c r="AJ1286" s="3"/>
    </row>
    <row r="1287" spans="1:36" ht="18" customHeight="1">
      <c r="A1287" s="31"/>
      <c r="B1287" s="32"/>
      <c r="C1287" s="103"/>
      <c r="D1287" s="103"/>
      <c r="E1287" s="103"/>
      <c r="F1287" s="103"/>
      <c r="G1287" s="103"/>
      <c r="H1287" s="104"/>
      <c r="I1287" s="105"/>
      <c r="J1287" s="105"/>
      <c r="K1287" s="105"/>
      <c r="L1287" s="5"/>
      <c r="M1287" s="32"/>
      <c r="N1287" s="23"/>
      <c r="O1287" s="5"/>
      <c r="P1287" s="32"/>
      <c r="AI1287" s="3"/>
      <c r="AJ1287" s="3"/>
    </row>
    <row r="1288" spans="1:36" ht="18" customHeight="1">
      <c r="A1288" s="31"/>
      <c r="B1288" s="32"/>
      <c r="C1288" s="103"/>
      <c r="D1288" s="103"/>
      <c r="E1288" s="103"/>
      <c r="F1288" s="103"/>
      <c r="G1288" s="103"/>
      <c r="H1288" s="104"/>
      <c r="I1288" s="105"/>
      <c r="J1288" s="105"/>
      <c r="K1288" s="105"/>
      <c r="L1288" s="5"/>
      <c r="M1288" s="32"/>
      <c r="N1288" s="23"/>
      <c r="O1288" s="5"/>
      <c r="P1288" s="32"/>
      <c r="AI1288" s="3"/>
      <c r="AJ1288" s="3"/>
    </row>
    <row r="1289" spans="1:36" ht="18" customHeight="1">
      <c r="A1289" s="31"/>
      <c r="B1289" s="32"/>
      <c r="C1289" s="103"/>
      <c r="D1289" s="103"/>
      <c r="E1289" s="103"/>
      <c r="F1289" s="103"/>
      <c r="G1289" s="103"/>
      <c r="H1289" s="104"/>
      <c r="I1289" s="105"/>
      <c r="J1289" s="105"/>
      <c r="K1289" s="105"/>
      <c r="L1289" s="5"/>
      <c r="M1289" s="32"/>
      <c r="N1289" s="23"/>
      <c r="O1289" s="5"/>
      <c r="P1289" s="32"/>
      <c r="AI1289" s="3"/>
      <c r="AJ1289" s="3"/>
    </row>
    <row r="1290" spans="1:36" ht="18" customHeight="1">
      <c r="A1290" s="31"/>
      <c r="B1290" s="32"/>
      <c r="C1290" s="103"/>
      <c r="D1290" s="103"/>
      <c r="E1290" s="103"/>
      <c r="F1290" s="103"/>
      <c r="G1290" s="103"/>
      <c r="H1290" s="104"/>
      <c r="I1290" s="105"/>
      <c r="J1290" s="105"/>
      <c r="K1290" s="105"/>
      <c r="L1290" s="5"/>
      <c r="M1290" s="32"/>
      <c r="N1290" s="23"/>
      <c r="O1290" s="5"/>
      <c r="P1290" s="32"/>
      <c r="AI1290" s="3"/>
      <c r="AJ1290" s="3"/>
    </row>
    <row r="1291" spans="1:36" ht="18" customHeight="1">
      <c r="A1291" s="31"/>
      <c r="B1291" s="32"/>
      <c r="C1291" s="103"/>
      <c r="D1291" s="103"/>
      <c r="E1291" s="103"/>
      <c r="F1291" s="103"/>
      <c r="G1291" s="103"/>
      <c r="H1291" s="104"/>
      <c r="I1291" s="105"/>
      <c r="J1291" s="105"/>
      <c r="K1291" s="105"/>
      <c r="L1291" s="5"/>
      <c r="M1291" s="32"/>
      <c r="N1291" s="23"/>
      <c r="O1291" s="5"/>
      <c r="P1291" s="32"/>
      <c r="AI1291" s="3"/>
      <c r="AJ1291" s="3"/>
    </row>
    <row r="1292" spans="1:36" ht="18" customHeight="1">
      <c r="A1292" s="31"/>
      <c r="B1292" s="32"/>
      <c r="C1292" s="103"/>
      <c r="D1292" s="103"/>
      <c r="E1292" s="103"/>
      <c r="F1292" s="103"/>
      <c r="G1292" s="103"/>
      <c r="H1292" s="104"/>
      <c r="I1292" s="105"/>
      <c r="J1292" s="105"/>
      <c r="K1292" s="105"/>
      <c r="L1292" s="5"/>
      <c r="M1292" s="32"/>
      <c r="N1292" s="23"/>
      <c r="O1292" s="5"/>
      <c r="P1292" s="32"/>
      <c r="AI1292" s="3"/>
      <c r="AJ1292" s="3"/>
    </row>
    <row r="1293" spans="1:36" ht="18" customHeight="1">
      <c r="A1293" s="31"/>
      <c r="B1293" s="32"/>
      <c r="C1293" s="103"/>
      <c r="D1293" s="103"/>
      <c r="E1293" s="103"/>
      <c r="F1293" s="103"/>
      <c r="G1293" s="103"/>
      <c r="H1293" s="104"/>
      <c r="I1293" s="105"/>
      <c r="J1293" s="105"/>
      <c r="K1293" s="105"/>
      <c r="L1293" s="5"/>
      <c r="M1293" s="32"/>
      <c r="N1293" s="23"/>
      <c r="O1293" s="5"/>
      <c r="P1293" s="32"/>
      <c r="AI1293" s="3"/>
      <c r="AJ1293" s="3"/>
    </row>
    <row r="1294" spans="1:36" ht="18" customHeight="1">
      <c r="A1294" s="31"/>
      <c r="B1294" s="32"/>
      <c r="C1294" s="103"/>
      <c r="D1294" s="103"/>
      <c r="E1294" s="103"/>
      <c r="F1294" s="103"/>
      <c r="G1294" s="103"/>
      <c r="H1294" s="104"/>
      <c r="I1294" s="105"/>
      <c r="J1294" s="105"/>
      <c r="K1294" s="105"/>
      <c r="L1294" s="5"/>
      <c r="M1294" s="32"/>
      <c r="N1294" s="23"/>
      <c r="O1294" s="5"/>
      <c r="P1294" s="32"/>
      <c r="AI1294" s="3"/>
      <c r="AJ1294" s="3"/>
    </row>
    <row r="1295" spans="1:36" ht="18" customHeight="1">
      <c r="A1295" s="31"/>
      <c r="B1295" s="32"/>
      <c r="C1295" s="103"/>
      <c r="D1295" s="103"/>
      <c r="E1295" s="103"/>
      <c r="F1295" s="103"/>
      <c r="G1295" s="103"/>
      <c r="H1295" s="104"/>
      <c r="I1295" s="105"/>
      <c r="J1295" s="105"/>
      <c r="K1295" s="105"/>
      <c r="L1295" s="5"/>
      <c r="M1295" s="32"/>
      <c r="N1295" s="23"/>
      <c r="O1295" s="5"/>
      <c r="P1295" s="32"/>
      <c r="AI1295" s="3"/>
      <c r="AJ1295" s="3"/>
    </row>
    <row r="1296" spans="1:36" ht="18" customHeight="1">
      <c r="A1296" s="31"/>
      <c r="B1296" s="32"/>
      <c r="C1296" s="103"/>
      <c r="D1296" s="103"/>
      <c r="E1296" s="103"/>
      <c r="F1296" s="103"/>
      <c r="G1296" s="103"/>
      <c r="H1296" s="104"/>
      <c r="I1296" s="105"/>
      <c r="J1296" s="105"/>
      <c r="K1296" s="105"/>
      <c r="L1296" s="5"/>
      <c r="M1296" s="32"/>
      <c r="N1296" s="23"/>
      <c r="O1296" s="5"/>
      <c r="P1296" s="32"/>
      <c r="AI1296" s="3"/>
      <c r="AJ1296" s="3"/>
    </row>
    <row r="1297" spans="1:36" ht="18" customHeight="1">
      <c r="A1297" s="31"/>
      <c r="B1297" s="32"/>
      <c r="C1297" s="103"/>
      <c r="D1297" s="103"/>
      <c r="E1297" s="103"/>
      <c r="F1297" s="103"/>
      <c r="G1297" s="103"/>
      <c r="H1297" s="104"/>
      <c r="I1297" s="105"/>
      <c r="J1297" s="105"/>
      <c r="K1297" s="105"/>
      <c r="L1297" s="5"/>
      <c r="M1297" s="32"/>
      <c r="N1297" s="23"/>
      <c r="O1297" s="5"/>
      <c r="P1297" s="32"/>
      <c r="AI1297" s="3"/>
      <c r="AJ1297" s="3"/>
    </row>
    <row r="1298" spans="1:36" ht="18" customHeight="1">
      <c r="A1298" s="31"/>
      <c r="B1298" s="32"/>
      <c r="C1298" s="103"/>
      <c r="D1298" s="103"/>
      <c r="E1298" s="103"/>
      <c r="F1298" s="103"/>
      <c r="G1298" s="103"/>
      <c r="H1298" s="104"/>
      <c r="I1298" s="105"/>
      <c r="J1298" s="105"/>
      <c r="K1298" s="105"/>
      <c r="L1298" s="5"/>
      <c r="M1298" s="32"/>
      <c r="N1298" s="23"/>
      <c r="O1298" s="5"/>
      <c r="P1298" s="32"/>
      <c r="AI1298" s="3"/>
      <c r="AJ1298" s="3"/>
    </row>
    <row r="1299" spans="1:36" ht="18" customHeight="1">
      <c r="A1299" s="31"/>
      <c r="B1299" s="32"/>
      <c r="C1299" s="103"/>
      <c r="D1299" s="103"/>
      <c r="E1299" s="103"/>
      <c r="F1299" s="103"/>
      <c r="G1299" s="103"/>
      <c r="H1299" s="104"/>
      <c r="I1299" s="105"/>
      <c r="J1299" s="105"/>
      <c r="K1299" s="105"/>
      <c r="L1299" s="5"/>
      <c r="M1299" s="32"/>
      <c r="N1299" s="23"/>
      <c r="O1299" s="5"/>
      <c r="P1299" s="32"/>
      <c r="AI1299" s="3"/>
      <c r="AJ1299" s="3"/>
    </row>
    <row r="1300" spans="1:36" ht="18" customHeight="1">
      <c r="A1300" s="31"/>
      <c r="B1300" s="32"/>
      <c r="C1300" s="103"/>
      <c r="D1300" s="103"/>
      <c r="E1300" s="103"/>
      <c r="F1300" s="103"/>
      <c r="G1300" s="103"/>
      <c r="H1300" s="104"/>
      <c r="I1300" s="105"/>
      <c r="J1300" s="105"/>
      <c r="K1300" s="105"/>
      <c r="L1300" s="5"/>
      <c r="M1300" s="32"/>
      <c r="N1300" s="23"/>
      <c r="O1300" s="5"/>
      <c r="P1300" s="32"/>
      <c r="AI1300" s="3"/>
      <c r="AJ1300" s="3"/>
    </row>
    <row r="1301" spans="1:36" ht="18" customHeight="1">
      <c r="A1301" s="31"/>
      <c r="B1301" s="32"/>
      <c r="C1301" s="103"/>
      <c r="D1301" s="103"/>
      <c r="E1301" s="103"/>
      <c r="F1301" s="103"/>
      <c r="G1301" s="103"/>
      <c r="H1301" s="104"/>
      <c r="I1301" s="105"/>
      <c r="J1301" s="105"/>
      <c r="K1301" s="105"/>
      <c r="L1301" s="5"/>
      <c r="M1301" s="32"/>
      <c r="N1301" s="23"/>
      <c r="O1301" s="5"/>
      <c r="P1301" s="32"/>
      <c r="AI1301" s="3"/>
      <c r="AJ1301" s="3"/>
    </row>
    <row r="1302" spans="1:36" ht="18" customHeight="1">
      <c r="A1302" s="31"/>
      <c r="B1302" s="32"/>
      <c r="C1302" s="103"/>
      <c r="D1302" s="103"/>
      <c r="E1302" s="103"/>
      <c r="F1302" s="103"/>
      <c r="G1302" s="103"/>
      <c r="H1302" s="104"/>
      <c r="I1302" s="105"/>
      <c r="J1302" s="105"/>
      <c r="K1302" s="105"/>
      <c r="L1302" s="5"/>
      <c r="M1302" s="32"/>
      <c r="N1302" s="23"/>
      <c r="O1302" s="5"/>
      <c r="P1302" s="32"/>
      <c r="AI1302" s="3"/>
      <c r="AJ1302" s="3"/>
    </row>
    <row r="1303" spans="1:36" ht="18" customHeight="1">
      <c r="A1303" s="31"/>
      <c r="B1303" s="32"/>
      <c r="C1303" s="103"/>
      <c r="D1303" s="103"/>
      <c r="E1303" s="103"/>
      <c r="F1303" s="103"/>
      <c r="G1303" s="103"/>
      <c r="H1303" s="104"/>
      <c r="I1303" s="105"/>
      <c r="J1303" s="105"/>
      <c r="K1303" s="105"/>
      <c r="L1303" s="5"/>
      <c r="M1303" s="32"/>
      <c r="N1303" s="23"/>
      <c r="O1303" s="5"/>
      <c r="P1303" s="32"/>
      <c r="AI1303" s="3"/>
      <c r="AJ1303" s="3"/>
    </row>
    <row r="1304" spans="1:36" ht="18" customHeight="1">
      <c r="A1304" s="31"/>
      <c r="B1304" s="32"/>
      <c r="C1304" s="103"/>
      <c r="D1304" s="103"/>
      <c r="E1304" s="103"/>
      <c r="F1304" s="103"/>
      <c r="G1304" s="103"/>
      <c r="H1304" s="104"/>
      <c r="I1304" s="105"/>
      <c r="J1304" s="105"/>
      <c r="K1304" s="105"/>
      <c r="L1304" s="5"/>
      <c r="M1304" s="32"/>
      <c r="N1304" s="23"/>
      <c r="O1304" s="5"/>
      <c r="P1304" s="32"/>
      <c r="AI1304" s="3"/>
      <c r="AJ1304" s="3"/>
    </row>
    <row r="1305" spans="1:36" ht="18" customHeight="1">
      <c r="A1305" s="31"/>
      <c r="B1305" s="32"/>
      <c r="C1305" s="103"/>
      <c r="D1305" s="103"/>
      <c r="E1305" s="103"/>
      <c r="F1305" s="103"/>
      <c r="G1305" s="103"/>
      <c r="H1305" s="104"/>
      <c r="I1305" s="105"/>
      <c r="J1305" s="105"/>
      <c r="K1305" s="105"/>
      <c r="L1305" s="5"/>
      <c r="M1305" s="32"/>
      <c r="N1305" s="23"/>
      <c r="O1305" s="5"/>
      <c r="P1305" s="32"/>
      <c r="AI1305" s="3"/>
      <c r="AJ1305" s="3"/>
    </row>
    <row r="1306" spans="1:36" ht="18" customHeight="1">
      <c r="A1306" s="31"/>
      <c r="B1306" s="32"/>
      <c r="C1306" s="103"/>
      <c r="D1306" s="103"/>
      <c r="E1306" s="103"/>
      <c r="F1306" s="103"/>
      <c r="G1306" s="103"/>
      <c r="H1306" s="104"/>
      <c r="I1306" s="105"/>
      <c r="J1306" s="105"/>
      <c r="K1306" s="105"/>
      <c r="L1306" s="5"/>
      <c r="M1306" s="32"/>
      <c r="N1306" s="23"/>
      <c r="O1306" s="5"/>
      <c r="P1306" s="32"/>
      <c r="AI1306" s="3"/>
      <c r="AJ1306" s="3"/>
    </row>
    <row r="1307" spans="1:36" ht="18" customHeight="1">
      <c r="A1307" s="31"/>
      <c r="B1307" s="32"/>
      <c r="C1307" s="103"/>
      <c r="D1307" s="103"/>
      <c r="E1307" s="103"/>
      <c r="F1307" s="103"/>
      <c r="G1307" s="103"/>
      <c r="H1307" s="104"/>
      <c r="I1307" s="105"/>
      <c r="J1307" s="105"/>
      <c r="K1307" s="105"/>
      <c r="L1307" s="5"/>
      <c r="M1307" s="32"/>
      <c r="N1307" s="23"/>
      <c r="O1307" s="5"/>
      <c r="P1307" s="32"/>
      <c r="AI1307" s="3"/>
      <c r="AJ1307" s="3"/>
    </row>
    <row r="1308" spans="1:36" ht="18" customHeight="1">
      <c r="A1308" s="31"/>
      <c r="B1308" s="32"/>
      <c r="C1308" s="103"/>
      <c r="D1308" s="103"/>
      <c r="E1308" s="103"/>
      <c r="F1308" s="103"/>
      <c r="G1308" s="103"/>
      <c r="H1308" s="104"/>
      <c r="I1308" s="105"/>
      <c r="J1308" s="105"/>
      <c r="K1308" s="105"/>
      <c r="L1308" s="5"/>
      <c r="M1308" s="32"/>
      <c r="N1308" s="23"/>
      <c r="O1308" s="5"/>
      <c r="P1308" s="32"/>
      <c r="AI1308" s="3"/>
      <c r="AJ1308" s="3"/>
    </row>
    <row r="1309" spans="1:36" ht="18" customHeight="1">
      <c r="A1309" s="31"/>
      <c r="B1309" s="32"/>
      <c r="C1309" s="103"/>
      <c r="D1309" s="103"/>
      <c r="E1309" s="103"/>
      <c r="F1309" s="103"/>
      <c r="G1309" s="103"/>
      <c r="H1309" s="104"/>
      <c r="I1309" s="105"/>
      <c r="J1309" s="105"/>
      <c r="K1309" s="105"/>
      <c r="L1309" s="5"/>
      <c r="M1309" s="32"/>
      <c r="N1309" s="23"/>
      <c r="O1309" s="5"/>
      <c r="P1309" s="32"/>
      <c r="AI1309" s="3"/>
      <c r="AJ1309" s="3"/>
    </row>
    <row r="1310" spans="1:36" ht="18" customHeight="1">
      <c r="A1310" s="31"/>
      <c r="B1310" s="32"/>
      <c r="C1310" s="103"/>
      <c r="D1310" s="103"/>
      <c r="E1310" s="103"/>
      <c r="F1310" s="103"/>
      <c r="G1310" s="103"/>
      <c r="H1310" s="104"/>
      <c r="I1310" s="105"/>
      <c r="J1310" s="105"/>
      <c r="K1310" s="105"/>
      <c r="L1310" s="5"/>
      <c r="M1310" s="32"/>
      <c r="N1310" s="23"/>
      <c r="O1310" s="5"/>
      <c r="P1310" s="32"/>
      <c r="AI1310" s="3"/>
      <c r="AJ1310" s="3"/>
    </row>
    <row r="1311" spans="1:36" ht="18" customHeight="1">
      <c r="A1311" s="31"/>
      <c r="B1311" s="32"/>
      <c r="C1311" s="103"/>
      <c r="D1311" s="103"/>
      <c r="E1311" s="103"/>
      <c r="F1311" s="103"/>
      <c r="G1311" s="103"/>
      <c r="H1311" s="104"/>
      <c r="I1311" s="105"/>
      <c r="J1311" s="105"/>
      <c r="K1311" s="105"/>
      <c r="L1311" s="5"/>
      <c r="M1311" s="32"/>
      <c r="N1311" s="23"/>
      <c r="O1311" s="5"/>
      <c r="P1311" s="32"/>
      <c r="AI1311" s="3"/>
      <c r="AJ1311" s="3"/>
    </row>
    <row r="1312" spans="1:36" ht="18" customHeight="1">
      <c r="A1312" s="31"/>
      <c r="B1312" s="32"/>
      <c r="C1312" s="103"/>
      <c r="D1312" s="103"/>
      <c r="E1312" s="103"/>
      <c r="F1312" s="103"/>
      <c r="G1312" s="103"/>
      <c r="H1312" s="104"/>
      <c r="I1312" s="105"/>
      <c r="J1312" s="105"/>
      <c r="K1312" s="105"/>
      <c r="L1312" s="5"/>
      <c r="M1312" s="32"/>
      <c r="N1312" s="23"/>
      <c r="O1312" s="5"/>
      <c r="P1312" s="32"/>
      <c r="AI1312" s="3"/>
      <c r="AJ1312" s="3"/>
    </row>
    <row r="1313" spans="1:36" ht="18" customHeight="1">
      <c r="A1313" s="31"/>
      <c r="B1313" s="32"/>
      <c r="C1313" s="103"/>
      <c r="D1313" s="103"/>
      <c r="E1313" s="103"/>
      <c r="F1313" s="103"/>
      <c r="G1313" s="103"/>
      <c r="H1313" s="104"/>
      <c r="I1313" s="105"/>
      <c r="J1313" s="105"/>
      <c r="K1313" s="105"/>
      <c r="L1313" s="5"/>
      <c r="M1313" s="32"/>
      <c r="N1313" s="23"/>
      <c r="O1313" s="5"/>
      <c r="P1313" s="32"/>
      <c r="AI1313" s="3"/>
      <c r="AJ1313" s="3"/>
    </row>
    <row r="1314" spans="1:36" ht="18" customHeight="1">
      <c r="A1314" s="31"/>
      <c r="B1314" s="32"/>
      <c r="C1314" s="103"/>
      <c r="D1314" s="103"/>
      <c r="E1314" s="103"/>
      <c r="F1314" s="103"/>
      <c r="G1314" s="103"/>
      <c r="H1314" s="104"/>
      <c r="I1314" s="105"/>
      <c r="J1314" s="105"/>
      <c r="K1314" s="105"/>
      <c r="L1314" s="5"/>
      <c r="M1314" s="32"/>
      <c r="N1314" s="23"/>
      <c r="O1314" s="5"/>
      <c r="P1314" s="32"/>
      <c r="AI1314" s="3"/>
      <c r="AJ1314" s="3"/>
    </row>
    <row r="1315" spans="1:36" ht="18" customHeight="1">
      <c r="A1315" s="31"/>
      <c r="B1315" s="32"/>
      <c r="C1315" s="103"/>
      <c r="D1315" s="103"/>
      <c r="E1315" s="103"/>
      <c r="F1315" s="103"/>
      <c r="G1315" s="103"/>
      <c r="H1315" s="104"/>
      <c r="I1315" s="105"/>
      <c r="J1315" s="105"/>
      <c r="K1315" s="105"/>
      <c r="L1315" s="5"/>
      <c r="M1315" s="32"/>
      <c r="N1315" s="23"/>
      <c r="O1315" s="5"/>
      <c r="P1315" s="32"/>
      <c r="AI1315" s="3"/>
      <c r="AJ1315" s="3"/>
    </row>
    <row r="1316" spans="1:36" ht="18" customHeight="1">
      <c r="A1316" s="31"/>
      <c r="B1316" s="32"/>
      <c r="C1316" s="103"/>
      <c r="D1316" s="103"/>
      <c r="E1316" s="103"/>
      <c r="F1316" s="103"/>
      <c r="G1316" s="103"/>
      <c r="H1316" s="104"/>
      <c r="I1316" s="105"/>
      <c r="J1316" s="105"/>
      <c r="K1316" s="105"/>
      <c r="L1316" s="5"/>
      <c r="M1316" s="32"/>
      <c r="N1316" s="23"/>
      <c r="O1316" s="5"/>
      <c r="P1316" s="32"/>
      <c r="AI1316" s="3"/>
      <c r="AJ1316" s="3"/>
    </row>
    <row r="1317" spans="1:36" ht="18" customHeight="1">
      <c r="A1317" s="31"/>
      <c r="B1317" s="32"/>
      <c r="C1317" s="103"/>
      <c r="D1317" s="103"/>
      <c r="E1317" s="103"/>
      <c r="F1317" s="103"/>
      <c r="G1317" s="103"/>
      <c r="H1317" s="104"/>
      <c r="I1317" s="105"/>
      <c r="J1317" s="105"/>
      <c r="K1317" s="105"/>
      <c r="L1317" s="5"/>
      <c r="M1317" s="32"/>
      <c r="N1317" s="23"/>
      <c r="O1317" s="5"/>
      <c r="P1317" s="32"/>
      <c r="AI1317" s="3"/>
      <c r="AJ1317" s="3"/>
    </row>
    <row r="1318" spans="1:36" ht="18" customHeight="1">
      <c r="A1318" s="31"/>
      <c r="B1318" s="32"/>
      <c r="C1318" s="103"/>
      <c r="D1318" s="103"/>
      <c r="E1318" s="103"/>
      <c r="F1318" s="103"/>
      <c r="G1318" s="103"/>
      <c r="H1318" s="104"/>
      <c r="I1318" s="105"/>
      <c r="J1318" s="105"/>
      <c r="K1318" s="105"/>
      <c r="L1318" s="5"/>
      <c r="M1318" s="32"/>
      <c r="N1318" s="23"/>
      <c r="O1318" s="5"/>
      <c r="P1318" s="32"/>
      <c r="AI1318" s="3"/>
      <c r="AJ1318" s="3"/>
    </row>
    <row r="1319" spans="1:36" ht="18" customHeight="1">
      <c r="A1319" s="31"/>
      <c r="B1319" s="32"/>
      <c r="C1319" s="103"/>
      <c r="D1319" s="103"/>
      <c r="E1319" s="103"/>
      <c r="F1319" s="103"/>
      <c r="G1319" s="103"/>
      <c r="H1319" s="104"/>
      <c r="I1319" s="105"/>
      <c r="J1319" s="105"/>
      <c r="K1319" s="105"/>
      <c r="L1319" s="5"/>
      <c r="M1319" s="32"/>
      <c r="N1319" s="23"/>
      <c r="O1319" s="5"/>
      <c r="P1319" s="32"/>
      <c r="AI1319" s="3"/>
      <c r="AJ1319" s="3"/>
    </row>
    <row r="1320" spans="1:36" ht="18" customHeight="1">
      <c r="A1320" s="31"/>
      <c r="B1320" s="32"/>
      <c r="C1320" s="103"/>
      <c r="D1320" s="103"/>
      <c r="E1320" s="103"/>
      <c r="F1320" s="103"/>
      <c r="G1320" s="103"/>
      <c r="H1320" s="104"/>
      <c r="I1320" s="105"/>
      <c r="J1320" s="105"/>
      <c r="K1320" s="105"/>
      <c r="L1320" s="5"/>
      <c r="M1320" s="32"/>
      <c r="N1320" s="23"/>
      <c r="O1320" s="5"/>
      <c r="P1320" s="32"/>
      <c r="AI1320" s="3"/>
      <c r="AJ1320" s="3"/>
    </row>
    <row r="1321" spans="1:36" ht="18" customHeight="1">
      <c r="A1321" s="31"/>
      <c r="B1321" s="32"/>
      <c r="C1321" s="103"/>
      <c r="D1321" s="103"/>
      <c r="E1321" s="103"/>
      <c r="F1321" s="103"/>
      <c r="G1321" s="103"/>
      <c r="H1321" s="104"/>
      <c r="I1321" s="105"/>
      <c r="J1321" s="105"/>
      <c r="K1321" s="105"/>
      <c r="L1321" s="5"/>
      <c r="M1321" s="32"/>
      <c r="N1321" s="23"/>
      <c r="O1321" s="5"/>
      <c r="P1321" s="32"/>
      <c r="AI1321" s="3"/>
      <c r="AJ1321" s="3"/>
    </row>
    <row r="1322" spans="1:36" ht="18" customHeight="1">
      <c r="A1322" s="31"/>
      <c r="B1322" s="32"/>
      <c r="C1322" s="103"/>
      <c r="D1322" s="103"/>
      <c r="E1322" s="103"/>
      <c r="F1322" s="103"/>
      <c r="G1322" s="103"/>
      <c r="H1322" s="104"/>
      <c r="I1322" s="105"/>
      <c r="J1322" s="105"/>
      <c r="K1322" s="105"/>
      <c r="L1322" s="5"/>
      <c r="M1322" s="32"/>
      <c r="N1322" s="23"/>
      <c r="O1322" s="5"/>
      <c r="P1322" s="32"/>
      <c r="AI1322" s="3"/>
      <c r="AJ1322" s="3"/>
    </row>
    <row r="1323" spans="1:36" ht="18" customHeight="1">
      <c r="A1323" s="31"/>
      <c r="B1323" s="32"/>
      <c r="C1323" s="103"/>
      <c r="D1323" s="103"/>
      <c r="E1323" s="103"/>
      <c r="F1323" s="103"/>
      <c r="G1323" s="103"/>
      <c r="H1323" s="104"/>
      <c r="I1323" s="105"/>
      <c r="J1323" s="105"/>
      <c r="K1323" s="105"/>
      <c r="L1323" s="5"/>
      <c r="M1323" s="32"/>
      <c r="N1323" s="23"/>
      <c r="O1323" s="5"/>
      <c r="P1323" s="32"/>
      <c r="AI1323" s="3"/>
      <c r="AJ1323" s="3"/>
    </row>
    <row r="1324" spans="1:36" ht="18" customHeight="1">
      <c r="A1324" s="31"/>
      <c r="B1324" s="32"/>
      <c r="C1324" s="103"/>
      <c r="D1324" s="103"/>
      <c r="E1324" s="103"/>
      <c r="F1324" s="103"/>
      <c r="G1324" s="103"/>
      <c r="H1324" s="104"/>
      <c r="I1324" s="105"/>
      <c r="J1324" s="105"/>
      <c r="K1324" s="105"/>
      <c r="L1324" s="5"/>
      <c r="M1324" s="32"/>
      <c r="N1324" s="23"/>
      <c r="O1324" s="5"/>
      <c r="P1324" s="32"/>
      <c r="AI1324" s="3"/>
      <c r="AJ1324" s="3"/>
    </row>
    <row r="1325" spans="1:36" ht="18" customHeight="1">
      <c r="A1325" s="31"/>
      <c r="B1325" s="32"/>
      <c r="C1325" s="103"/>
      <c r="D1325" s="103"/>
      <c r="E1325" s="103"/>
      <c r="F1325" s="103"/>
      <c r="G1325" s="103"/>
      <c r="H1325" s="104"/>
      <c r="I1325" s="105"/>
      <c r="J1325" s="105"/>
      <c r="K1325" s="105"/>
      <c r="L1325" s="5"/>
      <c r="M1325" s="32"/>
      <c r="N1325" s="23"/>
      <c r="O1325" s="5"/>
      <c r="P1325" s="32"/>
      <c r="AI1325" s="3"/>
      <c r="AJ1325" s="3"/>
    </row>
    <row r="1326" spans="1:36" ht="18" customHeight="1">
      <c r="A1326" s="31"/>
      <c r="B1326" s="32"/>
      <c r="C1326" s="103"/>
      <c r="D1326" s="103"/>
      <c r="E1326" s="103"/>
      <c r="F1326" s="103"/>
      <c r="G1326" s="103"/>
      <c r="H1326" s="104"/>
      <c r="I1326" s="105"/>
      <c r="J1326" s="105"/>
      <c r="K1326" s="105"/>
      <c r="L1326" s="5"/>
      <c r="M1326" s="32"/>
      <c r="N1326" s="23"/>
      <c r="O1326" s="5"/>
      <c r="P1326" s="32"/>
      <c r="AI1326" s="3"/>
      <c r="AJ1326" s="3"/>
    </row>
    <row r="1327" spans="1:36" ht="18" customHeight="1">
      <c r="A1327" s="31"/>
      <c r="B1327" s="32"/>
      <c r="C1327" s="103"/>
      <c r="D1327" s="103"/>
      <c r="E1327" s="103"/>
      <c r="F1327" s="103"/>
      <c r="G1327" s="103"/>
      <c r="H1327" s="104"/>
      <c r="I1327" s="105"/>
      <c r="J1327" s="105"/>
      <c r="K1327" s="105"/>
      <c r="L1327" s="5"/>
      <c r="M1327" s="32"/>
      <c r="N1327" s="23"/>
      <c r="O1327" s="5"/>
      <c r="P1327" s="32"/>
      <c r="AI1327" s="3"/>
      <c r="AJ1327" s="3"/>
    </row>
    <row r="1328" spans="1:36" ht="18" customHeight="1">
      <c r="A1328" s="31"/>
      <c r="B1328" s="32"/>
      <c r="C1328" s="103"/>
      <c r="D1328" s="103"/>
      <c r="E1328" s="103"/>
      <c r="F1328" s="103"/>
      <c r="G1328" s="103"/>
      <c r="H1328" s="104"/>
      <c r="I1328" s="105"/>
      <c r="J1328" s="105"/>
      <c r="K1328" s="105"/>
      <c r="L1328" s="5"/>
      <c r="M1328" s="32"/>
      <c r="N1328" s="23"/>
      <c r="O1328" s="5"/>
      <c r="P1328" s="32"/>
      <c r="AI1328" s="3"/>
      <c r="AJ1328" s="3"/>
    </row>
    <row r="1329" spans="1:36" ht="18" customHeight="1">
      <c r="A1329" s="31"/>
      <c r="B1329" s="32"/>
      <c r="C1329" s="103"/>
      <c r="D1329" s="103"/>
      <c r="E1329" s="103"/>
      <c r="F1329" s="103"/>
      <c r="G1329" s="103"/>
      <c r="H1329" s="104"/>
      <c r="I1329" s="105"/>
      <c r="J1329" s="105"/>
      <c r="K1329" s="105"/>
      <c r="L1329" s="5"/>
      <c r="M1329" s="32"/>
      <c r="N1329" s="23"/>
      <c r="O1329" s="5"/>
      <c r="P1329" s="32"/>
      <c r="AI1329" s="3"/>
      <c r="AJ1329" s="3"/>
    </row>
    <row r="1330" spans="1:36" ht="18" customHeight="1">
      <c r="A1330" s="31"/>
      <c r="B1330" s="32"/>
      <c r="C1330" s="103"/>
      <c r="D1330" s="103"/>
      <c r="E1330" s="103"/>
      <c r="F1330" s="103"/>
      <c r="G1330" s="103"/>
      <c r="H1330" s="104"/>
      <c r="I1330" s="105"/>
      <c r="J1330" s="105"/>
      <c r="K1330" s="105"/>
      <c r="L1330" s="5"/>
      <c r="M1330" s="32"/>
      <c r="N1330" s="23"/>
      <c r="O1330" s="5"/>
      <c r="P1330" s="32"/>
      <c r="AI1330" s="3"/>
      <c r="AJ1330" s="3"/>
    </row>
    <row r="1331" spans="1:36" ht="18" customHeight="1">
      <c r="A1331" s="31"/>
      <c r="B1331" s="32"/>
      <c r="C1331" s="103"/>
      <c r="D1331" s="103"/>
      <c r="E1331" s="103"/>
      <c r="F1331" s="103"/>
      <c r="G1331" s="103"/>
      <c r="H1331" s="104"/>
      <c r="I1331" s="105"/>
      <c r="J1331" s="105"/>
      <c r="K1331" s="105"/>
      <c r="L1331" s="5"/>
      <c r="M1331" s="32"/>
      <c r="N1331" s="23"/>
      <c r="O1331" s="5"/>
      <c r="P1331" s="32"/>
      <c r="AI1331" s="3"/>
      <c r="AJ1331" s="3"/>
    </row>
    <row r="1332" spans="1:36" ht="18" customHeight="1">
      <c r="A1332" s="31"/>
      <c r="B1332" s="32"/>
      <c r="C1332" s="103"/>
      <c r="D1332" s="103"/>
      <c r="E1332" s="103"/>
      <c r="F1332" s="103"/>
      <c r="G1332" s="103"/>
      <c r="H1332" s="104"/>
      <c r="I1332" s="105"/>
      <c r="J1332" s="105"/>
      <c r="K1332" s="105"/>
      <c r="L1332" s="5"/>
      <c r="M1332" s="32"/>
      <c r="N1332" s="23"/>
      <c r="O1332" s="5"/>
      <c r="P1332" s="32"/>
      <c r="AI1332" s="3"/>
      <c r="AJ1332" s="3"/>
    </row>
    <row r="1333" spans="1:36" ht="18" customHeight="1">
      <c r="A1333" s="31"/>
      <c r="B1333" s="32"/>
      <c r="C1333" s="103"/>
      <c r="D1333" s="103"/>
      <c r="E1333" s="103"/>
      <c r="F1333" s="103"/>
      <c r="G1333" s="103"/>
      <c r="H1333" s="104"/>
      <c r="I1333" s="105"/>
      <c r="J1333" s="105"/>
      <c r="K1333" s="105"/>
      <c r="L1333" s="5"/>
      <c r="M1333" s="32"/>
      <c r="N1333" s="23"/>
      <c r="O1333" s="5"/>
      <c r="P1333" s="32"/>
      <c r="AI1333" s="3"/>
      <c r="AJ1333" s="3"/>
    </row>
    <row r="1334" spans="1:36" ht="18" customHeight="1">
      <c r="A1334" s="31"/>
      <c r="B1334" s="32"/>
      <c r="C1334" s="103"/>
      <c r="D1334" s="103"/>
      <c r="E1334" s="103"/>
      <c r="F1334" s="103"/>
      <c r="G1334" s="103"/>
      <c r="H1334" s="104"/>
      <c r="I1334" s="105"/>
      <c r="J1334" s="105"/>
      <c r="K1334" s="105"/>
      <c r="L1334" s="5"/>
      <c r="M1334" s="32"/>
      <c r="N1334" s="23"/>
      <c r="O1334" s="5"/>
      <c r="P1334" s="32"/>
      <c r="AI1334" s="3"/>
      <c r="AJ1334" s="3"/>
    </row>
    <row r="1335" spans="1:36" ht="18" customHeight="1">
      <c r="A1335" s="31"/>
      <c r="B1335" s="32"/>
      <c r="C1335" s="103"/>
      <c r="D1335" s="103"/>
      <c r="E1335" s="103"/>
      <c r="F1335" s="103"/>
      <c r="G1335" s="103"/>
      <c r="H1335" s="104"/>
      <c r="I1335" s="105"/>
      <c r="J1335" s="105"/>
      <c r="K1335" s="105"/>
      <c r="L1335" s="5"/>
      <c r="M1335" s="32"/>
      <c r="N1335" s="23"/>
      <c r="O1335" s="5"/>
      <c r="P1335" s="32"/>
      <c r="AI1335" s="3"/>
      <c r="AJ1335" s="3"/>
    </row>
    <row r="1336" spans="1:36" ht="18" customHeight="1">
      <c r="A1336" s="31"/>
      <c r="B1336" s="32"/>
      <c r="C1336" s="103"/>
      <c r="D1336" s="103"/>
      <c r="E1336" s="103"/>
      <c r="F1336" s="103"/>
      <c r="G1336" s="103"/>
      <c r="H1336" s="104"/>
      <c r="I1336" s="105"/>
      <c r="J1336" s="105"/>
      <c r="K1336" s="105"/>
      <c r="L1336" s="5"/>
      <c r="M1336" s="32"/>
      <c r="N1336" s="23"/>
      <c r="O1336" s="5"/>
      <c r="P1336" s="32"/>
      <c r="AI1336" s="3"/>
      <c r="AJ1336" s="3"/>
    </row>
    <row r="1337" spans="1:36" ht="18" customHeight="1">
      <c r="A1337" s="31"/>
      <c r="B1337" s="32"/>
      <c r="C1337" s="103"/>
      <c r="D1337" s="103"/>
      <c r="E1337" s="103"/>
      <c r="F1337" s="103"/>
      <c r="G1337" s="103"/>
      <c r="H1337" s="104"/>
      <c r="I1337" s="105"/>
      <c r="J1337" s="105"/>
      <c r="K1337" s="105"/>
      <c r="L1337" s="5"/>
      <c r="M1337" s="32"/>
      <c r="N1337" s="23"/>
      <c r="O1337" s="5"/>
      <c r="P1337" s="32"/>
      <c r="AI1337" s="3"/>
      <c r="AJ1337" s="3"/>
    </row>
    <row r="1338" spans="1:36" ht="18" customHeight="1">
      <c r="A1338" s="31"/>
      <c r="B1338" s="32"/>
      <c r="C1338" s="103"/>
      <c r="D1338" s="103"/>
      <c r="E1338" s="103"/>
      <c r="F1338" s="103"/>
      <c r="G1338" s="103"/>
      <c r="H1338" s="104"/>
      <c r="I1338" s="105"/>
      <c r="J1338" s="105"/>
      <c r="K1338" s="105"/>
      <c r="L1338" s="5"/>
      <c r="M1338" s="32"/>
      <c r="N1338" s="23"/>
      <c r="O1338" s="5"/>
      <c r="P1338" s="32"/>
      <c r="AI1338" s="3"/>
      <c r="AJ1338" s="3"/>
    </row>
    <row r="1339" spans="1:36" ht="18" customHeight="1">
      <c r="A1339" s="31"/>
      <c r="B1339" s="32"/>
      <c r="C1339" s="103"/>
      <c r="D1339" s="103"/>
      <c r="E1339" s="103"/>
      <c r="F1339" s="103"/>
      <c r="G1339" s="103"/>
      <c r="H1339" s="104"/>
      <c r="I1339" s="105"/>
      <c r="J1339" s="105"/>
      <c r="K1339" s="105"/>
      <c r="L1339" s="5"/>
      <c r="M1339" s="32"/>
      <c r="N1339" s="23"/>
      <c r="O1339" s="5"/>
      <c r="P1339" s="32"/>
      <c r="AI1339" s="3"/>
      <c r="AJ1339" s="3"/>
    </row>
    <row r="1340" spans="1:36" ht="18" customHeight="1">
      <c r="A1340" s="31"/>
      <c r="B1340" s="32"/>
      <c r="C1340" s="103"/>
      <c r="D1340" s="103"/>
      <c r="E1340" s="103"/>
      <c r="F1340" s="103"/>
      <c r="G1340" s="103"/>
      <c r="H1340" s="104"/>
      <c r="I1340" s="105"/>
      <c r="J1340" s="105"/>
      <c r="K1340" s="105"/>
      <c r="L1340" s="5"/>
      <c r="M1340" s="32"/>
      <c r="N1340" s="23"/>
      <c r="O1340" s="5"/>
      <c r="P1340" s="32"/>
      <c r="AI1340" s="3"/>
      <c r="AJ1340" s="3"/>
    </row>
    <row r="1341" spans="1:36" ht="18" customHeight="1">
      <c r="A1341" s="31"/>
      <c r="B1341" s="32"/>
      <c r="C1341" s="103"/>
      <c r="D1341" s="103"/>
      <c r="E1341" s="103"/>
      <c r="F1341" s="103"/>
      <c r="G1341" s="103"/>
      <c r="H1341" s="104"/>
      <c r="I1341" s="105"/>
      <c r="J1341" s="105"/>
      <c r="K1341" s="105"/>
      <c r="L1341" s="5"/>
      <c r="M1341" s="32"/>
      <c r="N1341" s="23"/>
      <c r="O1341" s="5"/>
      <c r="P1341" s="32"/>
      <c r="AI1341" s="3"/>
      <c r="AJ1341" s="3"/>
    </row>
    <row r="1342" spans="1:36" ht="18" customHeight="1">
      <c r="A1342" s="31"/>
      <c r="B1342" s="32"/>
      <c r="C1342" s="103"/>
      <c r="D1342" s="103"/>
      <c r="E1342" s="103"/>
      <c r="F1342" s="103"/>
      <c r="G1342" s="103"/>
      <c r="H1342" s="104"/>
      <c r="I1342" s="105"/>
      <c r="J1342" s="105"/>
      <c r="K1342" s="105"/>
      <c r="L1342" s="5"/>
      <c r="M1342" s="32"/>
      <c r="N1342" s="23"/>
      <c r="O1342" s="5"/>
      <c r="P1342" s="32"/>
      <c r="AI1342" s="3"/>
      <c r="AJ1342" s="3"/>
    </row>
    <row r="1343" spans="1:36" ht="18" customHeight="1">
      <c r="A1343" s="31"/>
      <c r="B1343" s="32"/>
      <c r="C1343" s="103"/>
      <c r="D1343" s="103"/>
      <c r="E1343" s="103"/>
      <c r="F1343" s="103"/>
      <c r="G1343" s="103"/>
      <c r="H1343" s="104"/>
      <c r="I1343" s="105"/>
      <c r="J1343" s="105"/>
      <c r="K1343" s="105"/>
      <c r="L1343" s="5"/>
      <c r="M1343" s="32"/>
      <c r="N1343" s="23"/>
      <c r="O1343" s="5"/>
      <c r="P1343" s="32"/>
      <c r="AI1343" s="3"/>
      <c r="AJ1343" s="3"/>
    </row>
    <row r="1344" spans="1:36" ht="18" customHeight="1">
      <c r="A1344" s="31"/>
      <c r="B1344" s="32"/>
      <c r="C1344" s="103"/>
      <c r="D1344" s="103"/>
      <c r="E1344" s="103"/>
      <c r="F1344" s="103"/>
      <c r="G1344" s="103"/>
      <c r="H1344" s="104"/>
      <c r="I1344" s="105"/>
      <c r="J1344" s="105"/>
      <c r="K1344" s="105"/>
      <c r="L1344" s="5"/>
      <c r="M1344" s="32"/>
      <c r="N1344" s="23"/>
      <c r="O1344" s="5"/>
      <c r="P1344" s="32"/>
      <c r="AI1344" s="3"/>
      <c r="AJ1344" s="3"/>
    </row>
    <row r="1345" spans="1:36" ht="18" customHeight="1">
      <c r="A1345" s="31"/>
      <c r="B1345" s="32"/>
      <c r="C1345" s="103"/>
      <c r="D1345" s="103"/>
      <c r="E1345" s="103"/>
      <c r="F1345" s="103"/>
      <c r="G1345" s="103"/>
      <c r="H1345" s="104"/>
      <c r="I1345" s="105"/>
      <c r="J1345" s="105"/>
      <c r="K1345" s="105"/>
      <c r="L1345" s="5"/>
      <c r="M1345" s="32"/>
      <c r="N1345" s="23"/>
      <c r="O1345" s="5"/>
      <c r="P1345" s="32"/>
      <c r="AI1345" s="3"/>
      <c r="AJ1345" s="3"/>
    </row>
    <row r="1346" spans="1:36" ht="18" customHeight="1">
      <c r="A1346" s="31"/>
      <c r="B1346" s="32"/>
      <c r="C1346" s="103"/>
      <c r="D1346" s="103"/>
      <c r="E1346" s="103"/>
      <c r="F1346" s="103"/>
      <c r="G1346" s="103"/>
      <c r="H1346" s="104"/>
      <c r="I1346" s="105"/>
      <c r="J1346" s="105"/>
      <c r="K1346" s="105"/>
      <c r="L1346" s="5"/>
      <c r="M1346" s="32"/>
      <c r="N1346" s="23"/>
      <c r="O1346" s="5"/>
      <c r="P1346" s="32"/>
      <c r="AI1346" s="3"/>
      <c r="AJ1346" s="3"/>
    </row>
    <row r="1347" spans="1:36" ht="18" customHeight="1">
      <c r="A1347" s="31"/>
      <c r="B1347" s="32"/>
      <c r="C1347" s="103"/>
      <c r="D1347" s="103"/>
      <c r="E1347" s="103"/>
      <c r="F1347" s="103"/>
      <c r="G1347" s="103"/>
      <c r="H1347" s="104"/>
      <c r="I1347" s="105"/>
      <c r="J1347" s="105"/>
      <c r="K1347" s="105"/>
      <c r="L1347" s="5"/>
      <c r="M1347" s="32"/>
      <c r="N1347" s="23"/>
      <c r="O1347" s="5"/>
      <c r="P1347" s="32"/>
      <c r="AI1347" s="3"/>
      <c r="AJ1347" s="3"/>
    </row>
    <row r="1348" spans="1:36" ht="18" customHeight="1">
      <c r="A1348" s="31"/>
      <c r="B1348" s="32"/>
      <c r="C1348" s="103"/>
      <c r="D1348" s="103"/>
      <c r="E1348" s="103"/>
      <c r="F1348" s="103"/>
      <c r="G1348" s="103"/>
      <c r="H1348" s="104"/>
      <c r="I1348" s="105"/>
      <c r="J1348" s="105"/>
      <c r="K1348" s="105"/>
      <c r="L1348" s="5"/>
      <c r="M1348" s="32"/>
      <c r="N1348" s="23"/>
      <c r="O1348" s="5"/>
      <c r="P1348" s="32"/>
      <c r="AI1348" s="3"/>
      <c r="AJ1348" s="3"/>
    </row>
    <row r="1349" spans="1:36" ht="18" customHeight="1">
      <c r="A1349" s="31"/>
      <c r="B1349" s="32"/>
      <c r="C1349" s="103"/>
      <c r="D1349" s="103"/>
      <c r="E1349" s="103"/>
      <c r="F1349" s="103"/>
      <c r="G1349" s="103"/>
      <c r="H1349" s="104"/>
      <c r="I1349" s="105"/>
      <c r="J1349" s="105"/>
      <c r="K1349" s="105"/>
      <c r="L1349" s="5"/>
      <c r="M1349" s="32"/>
      <c r="N1349" s="23"/>
      <c r="O1349" s="5"/>
      <c r="P1349" s="32"/>
      <c r="AI1349" s="3"/>
      <c r="AJ1349" s="3"/>
    </row>
    <row r="1350" spans="1:36" ht="18" customHeight="1">
      <c r="A1350" s="31"/>
      <c r="B1350" s="32"/>
      <c r="C1350" s="103"/>
      <c r="D1350" s="103"/>
      <c r="E1350" s="103"/>
      <c r="F1350" s="103"/>
      <c r="G1350" s="103"/>
      <c r="H1350" s="104"/>
      <c r="I1350" s="105"/>
      <c r="J1350" s="105"/>
      <c r="K1350" s="105"/>
      <c r="L1350" s="5"/>
      <c r="M1350" s="32"/>
      <c r="N1350" s="23"/>
      <c r="O1350" s="5"/>
      <c r="P1350" s="32"/>
      <c r="AI1350" s="3"/>
      <c r="AJ1350" s="3"/>
    </row>
    <row r="1351" spans="1:36" ht="18" customHeight="1">
      <c r="A1351" s="31"/>
      <c r="B1351" s="32"/>
      <c r="C1351" s="103"/>
      <c r="D1351" s="103"/>
      <c r="E1351" s="103"/>
      <c r="F1351" s="103"/>
      <c r="G1351" s="103"/>
      <c r="H1351" s="104"/>
      <c r="I1351" s="105"/>
      <c r="J1351" s="105"/>
      <c r="K1351" s="105"/>
      <c r="L1351" s="5"/>
      <c r="M1351" s="32"/>
      <c r="N1351" s="23"/>
      <c r="O1351" s="5"/>
      <c r="P1351" s="32"/>
      <c r="AI1351" s="3"/>
      <c r="AJ1351" s="3"/>
    </row>
    <row r="1352" spans="1:36" ht="18" customHeight="1">
      <c r="A1352" s="31"/>
      <c r="B1352" s="32"/>
      <c r="C1352" s="103"/>
      <c r="D1352" s="103"/>
      <c r="E1352" s="103"/>
      <c r="F1352" s="103"/>
      <c r="G1352" s="103"/>
      <c r="H1352" s="104"/>
      <c r="I1352" s="105"/>
      <c r="J1352" s="105"/>
      <c r="K1352" s="105"/>
      <c r="L1352" s="5"/>
      <c r="M1352" s="32"/>
      <c r="N1352" s="23"/>
      <c r="O1352" s="5"/>
      <c r="P1352" s="32"/>
      <c r="AI1352" s="3"/>
      <c r="AJ1352" s="3"/>
    </row>
    <row r="1353" spans="1:36" ht="18" customHeight="1">
      <c r="A1353" s="31"/>
      <c r="B1353" s="32"/>
      <c r="C1353" s="103"/>
      <c r="D1353" s="103"/>
      <c r="E1353" s="103"/>
      <c r="F1353" s="103"/>
      <c r="G1353" s="103"/>
      <c r="H1353" s="104"/>
      <c r="I1353" s="105"/>
      <c r="J1353" s="105"/>
      <c r="K1353" s="105"/>
      <c r="L1353" s="5"/>
      <c r="M1353" s="32"/>
      <c r="N1353" s="23"/>
      <c r="O1353" s="5"/>
      <c r="P1353" s="32"/>
      <c r="AI1353" s="3"/>
      <c r="AJ1353" s="3"/>
    </row>
    <row r="1354" spans="1:36" ht="18" customHeight="1">
      <c r="A1354" s="31"/>
      <c r="B1354" s="32"/>
      <c r="C1354" s="103"/>
      <c r="D1354" s="103"/>
      <c r="E1354" s="103"/>
      <c r="F1354" s="103"/>
      <c r="G1354" s="103"/>
      <c r="H1354" s="104"/>
      <c r="I1354" s="105"/>
      <c r="J1354" s="105"/>
      <c r="K1354" s="105"/>
      <c r="L1354" s="5"/>
      <c r="M1354" s="32"/>
      <c r="N1354" s="23"/>
      <c r="O1354" s="5"/>
      <c r="P1354" s="32"/>
      <c r="AI1354" s="3"/>
      <c r="AJ1354" s="3"/>
    </row>
    <row r="1355" spans="1:36" ht="18" customHeight="1">
      <c r="A1355" s="31"/>
      <c r="B1355" s="32"/>
      <c r="C1355" s="103"/>
      <c r="D1355" s="103"/>
      <c r="E1355" s="103"/>
      <c r="F1355" s="103"/>
      <c r="G1355" s="103"/>
      <c r="H1355" s="104"/>
      <c r="I1355" s="105"/>
      <c r="J1355" s="105"/>
      <c r="K1355" s="105"/>
      <c r="L1355" s="5"/>
      <c r="M1355" s="32"/>
      <c r="N1355" s="23"/>
      <c r="O1355" s="5"/>
      <c r="P1355" s="32"/>
      <c r="AI1355" s="3"/>
      <c r="AJ1355" s="3"/>
    </row>
    <row r="1356" spans="1:36" ht="18" customHeight="1">
      <c r="A1356" s="31"/>
      <c r="B1356" s="32"/>
      <c r="C1356" s="103"/>
      <c r="D1356" s="103"/>
      <c r="E1356" s="103"/>
      <c r="F1356" s="103"/>
      <c r="G1356" s="103"/>
      <c r="H1356" s="104"/>
      <c r="I1356" s="105"/>
      <c r="J1356" s="105"/>
      <c r="K1356" s="105"/>
      <c r="L1356" s="5"/>
      <c r="M1356" s="32"/>
      <c r="N1356" s="23"/>
      <c r="O1356" s="5"/>
      <c r="P1356" s="32"/>
      <c r="AI1356" s="3"/>
      <c r="AJ1356" s="3"/>
    </row>
    <row r="1357" spans="1:36" ht="18" customHeight="1">
      <c r="A1357" s="31"/>
      <c r="B1357" s="32"/>
      <c r="C1357" s="103"/>
      <c r="D1357" s="103"/>
      <c r="E1357" s="103"/>
      <c r="F1357" s="103"/>
      <c r="G1357" s="103"/>
      <c r="H1357" s="104"/>
      <c r="I1357" s="105"/>
      <c r="J1357" s="105"/>
      <c r="K1357" s="105"/>
      <c r="L1357" s="5"/>
      <c r="M1357" s="32"/>
      <c r="N1357" s="23"/>
      <c r="O1357" s="5"/>
      <c r="P1357" s="32"/>
      <c r="AI1357" s="3"/>
      <c r="AJ1357" s="3"/>
    </row>
    <row r="1358" spans="1:36" ht="18" customHeight="1">
      <c r="A1358" s="31"/>
      <c r="B1358" s="32"/>
      <c r="C1358" s="103"/>
      <c r="D1358" s="103"/>
      <c r="E1358" s="103"/>
      <c r="F1358" s="103"/>
      <c r="G1358" s="103"/>
      <c r="H1358" s="104"/>
      <c r="I1358" s="105"/>
      <c r="J1358" s="105"/>
      <c r="K1358" s="105"/>
      <c r="L1358" s="5"/>
      <c r="M1358" s="32"/>
      <c r="N1358" s="23"/>
      <c r="O1358" s="5"/>
      <c r="P1358" s="32"/>
      <c r="AI1358" s="3"/>
      <c r="AJ1358" s="3"/>
    </row>
    <row r="1359" spans="1:36" ht="18" customHeight="1">
      <c r="A1359" s="31"/>
      <c r="B1359" s="32"/>
      <c r="C1359" s="103"/>
      <c r="D1359" s="103"/>
      <c r="E1359" s="103"/>
      <c r="F1359" s="103"/>
      <c r="G1359" s="103"/>
      <c r="H1359" s="104"/>
      <c r="I1359" s="105"/>
      <c r="J1359" s="105"/>
      <c r="K1359" s="105"/>
      <c r="L1359" s="5"/>
      <c r="M1359" s="32"/>
      <c r="N1359" s="23"/>
      <c r="O1359" s="5"/>
      <c r="P1359" s="32"/>
      <c r="AI1359" s="3"/>
      <c r="AJ1359" s="3"/>
    </row>
    <row r="1360" spans="1:36" ht="18" customHeight="1">
      <c r="A1360" s="31"/>
      <c r="B1360" s="32"/>
      <c r="C1360" s="103"/>
      <c r="D1360" s="103"/>
      <c r="E1360" s="103"/>
      <c r="F1360" s="103"/>
      <c r="G1360" s="103"/>
      <c r="H1360" s="104"/>
      <c r="I1360" s="105"/>
      <c r="J1360" s="105"/>
      <c r="K1360" s="105"/>
      <c r="L1360" s="5"/>
      <c r="M1360" s="32"/>
      <c r="N1360" s="23"/>
      <c r="O1360" s="5"/>
      <c r="P1360" s="32"/>
      <c r="AI1360" s="3"/>
      <c r="AJ1360" s="3"/>
    </row>
    <row r="1361" spans="1:36" ht="18" customHeight="1">
      <c r="A1361" s="31"/>
      <c r="B1361" s="32"/>
      <c r="C1361" s="103"/>
      <c r="D1361" s="103"/>
      <c r="E1361" s="103"/>
      <c r="F1361" s="103"/>
      <c r="G1361" s="103"/>
      <c r="H1361" s="104"/>
      <c r="I1361" s="105"/>
      <c r="J1361" s="105"/>
      <c r="K1361" s="105"/>
      <c r="L1361" s="5"/>
      <c r="M1361" s="32"/>
      <c r="N1361" s="23"/>
      <c r="O1361" s="5"/>
      <c r="P1361" s="32"/>
      <c r="AI1361" s="3"/>
      <c r="AJ1361" s="3"/>
    </row>
    <row r="1362" spans="1:36" ht="18" customHeight="1">
      <c r="A1362" s="31"/>
      <c r="B1362" s="32"/>
      <c r="C1362" s="103"/>
      <c r="D1362" s="103"/>
      <c r="E1362" s="103"/>
      <c r="F1362" s="103"/>
      <c r="G1362" s="103"/>
      <c r="H1362" s="104"/>
      <c r="I1362" s="105"/>
      <c r="J1362" s="105"/>
      <c r="K1362" s="105"/>
      <c r="L1362" s="5"/>
      <c r="M1362" s="32"/>
      <c r="N1362" s="23"/>
      <c r="O1362" s="5"/>
      <c r="P1362" s="32"/>
      <c r="AI1362" s="3"/>
      <c r="AJ1362" s="3"/>
    </row>
    <row r="1363" spans="1:36" ht="18" customHeight="1">
      <c r="A1363" s="31"/>
      <c r="B1363" s="32"/>
      <c r="C1363" s="103"/>
      <c r="D1363" s="103"/>
      <c r="E1363" s="103"/>
      <c r="F1363" s="103"/>
      <c r="G1363" s="103"/>
      <c r="H1363" s="104"/>
      <c r="I1363" s="105"/>
      <c r="J1363" s="105"/>
      <c r="K1363" s="105"/>
      <c r="L1363" s="5"/>
      <c r="M1363" s="32"/>
      <c r="N1363" s="23"/>
      <c r="O1363" s="5"/>
      <c r="P1363" s="32"/>
      <c r="AI1363" s="3"/>
      <c r="AJ1363" s="3"/>
    </row>
    <row r="1364" spans="1:36" ht="18" customHeight="1">
      <c r="A1364" s="31"/>
      <c r="B1364" s="32"/>
      <c r="C1364" s="103"/>
      <c r="D1364" s="103"/>
      <c r="E1364" s="103"/>
      <c r="F1364" s="103"/>
      <c r="G1364" s="103"/>
      <c r="H1364" s="104"/>
      <c r="I1364" s="105"/>
      <c r="J1364" s="105"/>
      <c r="K1364" s="105"/>
      <c r="L1364" s="5"/>
      <c r="M1364" s="32"/>
      <c r="N1364" s="23"/>
      <c r="O1364" s="5"/>
      <c r="P1364" s="32"/>
      <c r="AI1364" s="3"/>
      <c r="AJ1364" s="3"/>
    </row>
    <row r="1365" spans="1:36" ht="18" customHeight="1">
      <c r="A1365" s="31"/>
      <c r="B1365" s="32"/>
      <c r="C1365" s="103"/>
      <c r="D1365" s="103"/>
      <c r="E1365" s="103"/>
      <c r="F1365" s="103"/>
      <c r="G1365" s="103"/>
      <c r="H1365" s="104"/>
      <c r="I1365" s="105"/>
      <c r="J1365" s="105"/>
      <c r="K1365" s="105"/>
      <c r="L1365" s="5"/>
      <c r="M1365" s="32"/>
      <c r="N1365" s="23"/>
      <c r="O1365" s="5"/>
      <c r="P1365" s="32"/>
      <c r="AI1365" s="3"/>
      <c r="AJ1365" s="3"/>
    </row>
    <row r="1366" spans="1:36" ht="18" customHeight="1">
      <c r="A1366" s="31"/>
      <c r="B1366" s="32"/>
      <c r="C1366" s="103"/>
      <c r="D1366" s="103"/>
      <c r="E1366" s="103"/>
      <c r="F1366" s="103"/>
      <c r="G1366" s="103"/>
      <c r="H1366" s="104"/>
      <c r="I1366" s="105"/>
      <c r="J1366" s="105"/>
      <c r="K1366" s="105"/>
      <c r="L1366" s="5"/>
      <c r="M1366" s="32"/>
      <c r="N1366" s="23"/>
      <c r="O1366" s="5"/>
      <c r="P1366" s="32"/>
      <c r="AI1366" s="3"/>
      <c r="AJ1366" s="3"/>
    </row>
    <row r="1367" spans="1:36" ht="18" customHeight="1">
      <c r="A1367" s="31"/>
      <c r="B1367" s="32"/>
      <c r="C1367" s="103"/>
      <c r="D1367" s="103"/>
      <c r="E1367" s="103"/>
      <c r="F1367" s="103"/>
      <c r="G1367" s="103"/>
      <c r="H1367" s="104"/>
      <c r="I1367" s="105"/>
      <c r="J1367" s="105"/>
      <c r="K1367" s="105"/>
      <c r="L1367" s="5"/>
      <c r="M1367" s="32"/>
      <c r="N1367" s="23"/>
      <c r="O1367" s="5"/>
      <c r="P1367" s="32"/>
      <c r="AI1367" s="3"/>
      <c r="AJ1367" s="3"/>
    </row>
    <row r="1368" spans="1:36" ht="18" customHeight="1">
      <c r="A1368" s="31"/>
      <c r="B1368" s="32"/>
      <c r="C1368" s="103"/>
      <c r="D1368" s="103"/>
      <c r="E1368" s="103"/>
      <c r="F1368" s="103"/>
      <c r="G1368" s="103"/>
      <c r="H1368" s="104"/>
      <c r="I1368" s="105"/>
      <c r="J1368" s="105"/>
      <c r="K1368" s="105"/>
      <c r="L1368" s="5"/>
      <c r="M1368" s="32"/>
      <c r="N1368" s="23"/>
      <c r="O1368" s="5"/>
      <c r="P1368" s="32"/>
      <c r="AI1368" s="3"/>
      <c r="AJ1368" s="3"/>
    </row>
    <row r="1369" spans="1:36" ht="18" customHeight="1">
      <c r="A1369" s="31"/>
      <c r="B1369" s="32"/>
      <c r="C1369" s="103"/>
      <c r="D1369" s="103"/>
      <c r="E1369" s="103"/>
      <c r="F1369" s="103"/>
      <c r="G1369" s="103"/>
      <c r="H1369" s="104"/>
      <c r="I1369" s="105"/>
      <c r="J1369" s="105"/>
      <c r="K1369" s="105"/>
      <c r="L1369" s="5"/>
      <c r="M1369" s="32"/>
      <c r="N1369" s="23"/>
      <c r="O1369" s="5"/>
      <c r="P1369" s="32"/>
      <c r="AI1369" s="3"/>
      <c r="AJ1369" s="3"/>
    </row>
    <row r="1370" spans="1:36" ht="18" customHeight="1">
      <c r="A1370" s="31"/>
      <c r="B1370" s="32"/>
      <c r="C1370" s="103"/>
      <c r="D1370" s="103"/>
      <c r="E1370" s="103"/>
      <c r="F1370" s="103"/>
      <c r="G1370" s="103"/>
      <c r="H1370" s="104"/>
      <c r="I1370" s="105"/>
      <c r="J1370" s="105"/>
      <c r="K1370" s="105"/>
      <c r="L1370" s="5"/>
      <c r="M1370" s="32"/>
      <c r="N1370" s="23"/>
      <c r="O1370" s="5"/>
      <c r="P1370" s="32"/>
      <c r="AI1370" s="3"/>
      <c r="AJ1370" s="3"/>
    </row>
    <row r="1371" spans="1:36" ht="18" customHeight="1">
      <c r="A1371" s="31"/>
      <c r="B1371" s="32"/>
      <c r="C1371" s="103"/>
      <c r="D1371" s="103"/>
      <c r="E1371" s="103"/>
      <c r="F1371" s="103"/>
      <c r="G1371" s="103"/>
      <c r="H1371" s="104"/>
      <c r="I1371" s="105"/>
      <c r="J1371" s="105"/>
      <c r="K1371" s="105"/>
      <c r="L1371" s="5"/>
      <c r="M1371" s="32"/>
      <c r="N1371" s="23"/>
      <c r="O1371" s="5"/>
      <c r="P1371" s="32"/>
      <c r="AI1371" s="3"/>
      <c r="AJ1371" s="3"/>
    </row>
    <row r="1372" spans="1:36" ht="18" customHeight="1">
      <c r="A1372" s="31"/>
      <c r="B1372" s="32"/>
      <c r="C1372" s="103"/>
      <c r="D1372" s="103"/>
      <c r="E1372" s="103"/>
      <c r="F1372" s="103"/>
      <c r="G1372" s="103"/>
      <c r="H1372" s="104"/>
      <c r="I1372" s="105"/>
      <c r="J1372" s="105"/>
      <c r="K1372" s="105"/>
      <c r="L1372" s="5"/>
      <c r="M1372" s="32"/>
      <c r="N1372" s="23"/>
      <c r="O1372" s="5"/>
      <c r="P1372" s="32"/>
      <c r="AI1372" s="3"/>
      <c r="AJ1372" s="3"/>
    </row>
    <row r="1373" spans="1:36" ht="18" customHeight="1">
      <c r="A1373" s="31"/>
      <c r="B1373" s="32"/>
      <c r="C1373" s="103"/>
      <c r="D1373" s="103"/>
      <c r="E1373" s="103"/>
      <c r="F1373" s="103"/>
      <c r="G1373" s="103"/>
      <c r="H1373" s="104"/>
      <c r="I1373" s="105"/>
      <c r="J1373" s="105"/>
      <c r="K1373" s="105"/>
      <c r="L1373" s="5"/>
      <c r="M1373" s="32"/>
      <c r="N1373" s="23"/>
      <c r="O1373" s="5"/>
      <c r="P1373" s="32"/>
      <c r="AI1373" s="3"/>
      <c r="AJ1373" s="3"/>
    </row>
    <row r="1374" spans="1:36" ht="18" customHeight="1">
      <c r="A1374" s="31"/>
      <c r="B1374" s="32"/>
      <c r="C1374" s="103"/>
      <c r="D1374" s="103"/>
      <c r="E1374" s="103"/>
      <c r="F1374" s="103"/>
      <c r="G1374" s="103"/>
      <c r="H1374" s="104"/>
      <c r="I1374" s="105"/>
      <c r="J1374" s="105"/>
      <c r="K1374" s="105"/>
      <c r="L1374" s="5"/>
      <c r="M1374" s="32"/>
      <c r="N1374" s="23"/>
      <c r="O1374" s="5"/>
      <c r="P1374" s="32"/>
      <c r="AI1374" s="3"/>
      <c r="AJ1374" s="3"/>
    </row>
    <row r="1375" spans="1:36" ht="18" customHeight="1">
      <c r="A1375" s="31"/>
      <c r="B1375" s="32"/>
      <c r="C1375" s="103"/>
      <c r="D1375" s="103"/>
      <c r="E1375" s="103"/>
      <c r="F1375" s="103"/>
      <c r="G1375" s="103"/>
      <c r="H1375" s="104"/>
      <c r="I1375" s="105"/>
      <c r="J1375" s="105"/>
      <c r="K1375" s="105"/>
      <c r="L1375" s="5"/>
      <c r="M1375" s="32"/>
      <c r="N1375" s="23"/>
      <c r="O1375" s="5"/>
      <c r="P1375" s="32"/>
      <c r="AI1375" s="3"/>
      <c r="AJ1375" s="3"/>
    </row>
    <row r="1376" spans="1:36" ht="18" customHeight="1">
      <c r="A1376" s="31"/>
      <c r="B1376" s="32"/>
      <c r="C1376" s="103"/>
      <c r="D1376" s="103"/>
      <c r="E1376" s="103"/>
      <c r="F1376" s="103"/>
      <c r="G1376" s="103"/>
      <c r="H1376" s="104"/>
      <c r="I1376" s="105"/>
      <c r="J1376" s="105"/>
      <c r="K1376" s="105"/>
      <c r="L1376" s="5"/>
      <c r="M1376" s="32"/>
      <c r="N1376" s="23"/>
      <c r="O1376" s="5"/>
      <c r="P1376" s="32"/>
      <c r="AI1376" s="3"/>
      <c r="AJ1376" s="3"/>
    </row>
    <row r="1377" spans="1:36" ht="18" customHeight="1">
      <c r="A1377" s="31"/>
      <c r="B1377" s="32"/>
      <c r="C1377" s="103"/>
      <c r="D1377" s="103"/>
      <c r="E1377" s="103"/>
      <c r="F1377" s="103"/>
      <c r="G1377" s="103"/>
      <c r="H1377" s="104"/>
      <c r="I1377" s="105"/>
      <c r="J1377" s="105"/>
      <c r="K1377" s="105"/>
      <c r="L1377" s="5"/>
      <c r="M1377" s="32"/>
      <c r="N1377" s="23"/>
      <c r="O1377" s="5"/>
      <c r="P1377" s="32"/>
      <c r="AI1377" s="3"/>
      <c r="AJ1377" s="3"/>
    </row>
    <row r="1378" spans="1:36" ht="18" customHeight="1">
      <c r="A1378" s="31"/>
      <c r="B1378" s="32"/>
      <c r="C1378" s="103"/>
      <c r="D1378" s="103"/>
      <c r="E1378" s="103"/>
      <c r="F1378" s="103"/>
      <c r="G1378" s="103"/>
      <c r="H1378" s="104"/>
      <c r="I1378" s="105"/>
      <c r="J1378" s="105"/>
      <c r="K1378" s="105"/>
      <c r="L1378" s="5"/>
      <c r="M1378" s="32"/>
      <c r="N1378" s="23"/>
      <c r="O1378" s="5"/>
      <c r="P1378" s="32"/>
      <c r="AI1378" s="3"/>
      <c r="AJ1378" s="3"/>
    </row>
    <row r="1379" spans="1:36" ht="18" customHeight="1">
      <c r="A1379" s="31"/>
      <c r="B1379" s="32"/>
      <c r="C1379" s="103"/>
      <c r="D1379" s="103"/>
      <c r="E1379" s="103"/>
      <c r="F1379" s="103"/>
      <c r="G1379" s="103"/>
      <c r="H1379" s="104"/>
      <c r="I1379" s="105"/>
      <c r="J1379" s="105"/>
      <c r="K1379" s="105"/>
      <c r="L1379" s="5"/>
      <c r="M1379" s="32"/>
      <c r="N1379" s="23"/>
      <c r="O1379" s="5"/>
      <c r="P1379" s="32"/>
      <c r="AI1379" s="3"/>
      <c r="AJ1379" s="3"/>
    </row>
    <row r="1380" spans="1:36" ht="18" customHeight="1">
      <c r="A1380" s="31"/>
      <c r="B1380" s="32"/>
      <c r="C1380" s="103"/>
      <c r="D1380" s="103"/>
      <c r="E1380" s="103"/>
      <c r="F1380" s="103"/>
      <c r="G1380" s="103"/>
      <c r="H1380" s="104"/>
      <c r="I1380" s="105"/>
      <c r="J1380" s="105"/>
      <c r="K1380" s="105"/>
      <c r="L1380" s="5"/>
      <c r="M1380" s="32"/>
      <c r="N1380" s="23"/>
      <c r="O1380" s="5"/>
      <c r="P1380" s="32"/>
      <c r="AI1380" s="3"/>
      <c r="AJ1380" s="3"/>
    </row>
    <row r="1381" spans="1:36" ht="18" customHeight="1">
      <c r="A1381" s="31"/>
      <c r="B1381" s="32"/>
      <c r="C1381" s="103"/>
      <c r="D1381" s="103"/>
      <c r="E1381" s="103"/>
      <c r="F1381" s="103"/>
      <c r="G1381" s="103"/>
      <c r="H1381" s="104"/>
      <c r="I1381" s="105"/>
      <c r="J1381" s="105"/>
      <c r="K1381" s="105"/>
      <c r="L1381" s="5"/>
      <c r="M1381" s="32"/>
      <c r="N1381" s="23"/>
      <c r="O1381" s="5"/>
      <c r="P1381" s="32"/>
      <c r="AI1381" s="3"/>
      <c r="AJ1381" s="3"/>
    </row>
    <row r="1382" spans="1:36" ht="18" customHeight="1">
      <c r="A1382" s="31"/>
      <c r="B1382" s="32"/>
      <c r="C1382" s="103"/>
      <c r="D1382" s="103"/>
      <c r="E1382" s="103"/>
      <c r="F1382" s="103"/>
      <c r="G1382" s="103"/>
      <c r="H1382" s="104"/>
      <c r="I1382" s="105"/>
      <c r="J1382" s="105"/>
      <c r="K1382" s="105"/>
      <c r="L1382" s="5"/>
      <c r="M1382" s="32"/>
      <c r="N1382" s="23"/>
      <c r="O1382" s="5"/>
      <c r="P1382" s="32"/>
      <c r="AI1382" s="3"/>
      <c r="AJ1382" s="3"/>
    </row>
    <row r="1383" spans="1:36" ht="18" customHeight="1">
      <c r="A1383" s="31"/>
      <c r="B1383" s="32"/>
      <c r="C1383" s="103"/>
      <c r="D1383" s="103"/>
      <c r="E1383" s="103"/>
      <c r="F1383" s="103"/>
      <c r="G1383" s="103"/>
      <c r="H1383" s="104"/>
      <c r="I1383" s="105"/>
      <c r="J1383" s="105"/>
      <c r="K1383" s="105"/>
      <c r="L1383" s="5"/>
      <c r="M1383" s="32"/>
      <c r="N1383" s="23"/>
      <c r="O1383" s="5"/>
      <c r="P1383" s="32"/>
      <c r="AI1383" s="3"/>
      <c r="AJ1383" s="3"/>
    </row>
    <row r="1384" spans="1:36" ht="18" customHeight="1">
      <c r="A1384" s="31"/>
      <c r="B1384" s="32"/>
      <c r="C1384" s="103"/>
      <c r="D1384" s="103"/>
      <c r="E1384" s="103"/>
      <c r="F1384" s="103"/>
      <c r="G1384" s="103"/>
      <c r="H1384" s="104"/>
      <c r="I1384" s="105"/>
      <c r="J1384" s="105"/>
      <c r="K1384" s="105"/>
      <c r="L1384" s="5"/>
      <c r="M1384" s="32"/>
      <c r="N1384" s="23"/>
      <c r="O1384" s="5"/>
      <c r="P1384" s="32"/>
      <c r="AI1384" s="3"/>
      <c r="AJ1384" s="3"/>
    </row>
    <row r="1385" spans="1:36" ht="18" customHeight="1">
      <c r="A1385" s="31"/>
      <c r="B1385" s="32"/>
      <c r="C1385" s="103"/>
      <c r="D1385" s="103"/>
      <c r="E1385" s="103"/>
      <c r="F1385" s="103"/>
      <c r="G1385" s="103"/>
      <c r="H1385" s="104"/>
      <c r="I1385" s="105"/>
      <c r="J1385" s="105"/>
      <c r="K1385" s="105"/>
      <c r="L1385" s="5"/>
      <c r="M1385" s="32"/>
      <c r="N1385" s="23"/>
      <c r="O1385" s="5"/>
      <c r="P1385" s="32"/>
      <c r="AI1385" s="3"/>
      <c r="AJ1385" s="3"/>
    </row>
    <row r="1386" spans="1:36" ht="18" customHeight="1">
      <c r="A1386" s="31"/>
      <c r="B1386" s="32"/>
      <c r="C1386" s="103"/>
      <c r="D1386" s="103"/>
      <c r="E1386" s="103"/>
      <c r="F1386" s="103"/>
      <c r="G1386" s="103"/>
      <c r="H1386" s="104"/>
      <c r="I1386" s="105"/>
      <c r="J1386" s="105"/>
      <c r="K1386" s="105"/>
      <c r="L1386" s="5"/>
      <c r="M1386" s="32"/>
      <c r="N1386" s="23"/>
      <c r="O1386" s="5"/>
      <c r="P1386" s="32"/>
      <c r="AI1386" s="3"/>
      <c r="AJ1386" s="3"/>
    </row>
    <row r="1387" spans="1:36" ht="18" customHeight="1">
      <c r="A1387" s="31"/>
      <c r="B1387" s="32"/>
      <c r="C1387" s="103"/>
      <c r="D1387" s="103"/>
      <c r="E1387" s="103"/>
      <c r="F1387" s="103"/>
      <c r="G1387" s="103"/>
      <c r="H1387" s="104"/>
      <c r="I1387" s="105"/>
      <c r="J1387" s="105"/>
      <c r="K1387" s="105"/>
      <c r="L1387" s="5"/>
      <c r="M1387" s="32"/>
      <c r="N1387" s="23"/>
      <c r="O1387" s="5"/>
      <c r="P1387" s="32"/>
      <c r="AI1387" s="3"/>
      <c r="AJ1387" s="3"/>
    </row>
    <row r="1388" spans="1:36" ht="18" customHeight="1">
      <c r="A1388" s="31"/>
      <c r="B1388" s="32"/>
      <c r="C1388" s="103"/>
      <c r="D1388" s="103"/>
      <c r="E1388" s="103"/>
      <c r="F1388" s="103"/>
      <c r="G1388" s="103"/>
      <c r="H1388" s="104"/>
      <c r="I1388" s="105"/>
      <c r="J1388" s="105"/>
      <c r="K1388" s="105"/>
      <c r="L1388" s="5"/>
      <c r="M1388" s="32"/>
      <c r="N1388" s="23"/>
      <c r="O1388" s="5"/>
      <c r="P1388" s="32"/>
      <c r="AI1388" s="3"/>
      <c r="AJ1388" s="3"/>
    </row>
    <row r="1389" spans="1:36" ht="18" customHeight="1">
      <c r="A1389" s="31"/>
      <c r="B1389" s="32"/>
      <c r="C1389" s="103"/>
      <c r="D1389" s="103"/>
      <c r="E1389" s="103"/>
      <c r="F1389" s="103"/>
      <c r="G1389" s="103"/>
      <c r="H1389" s="104"/>
      <c r="I1389" s="105"/>
      <c r="J1389" s="105"/>
      <c r="K1389" s="105"/>
      <c r="L1389" s="5"/>
      <c r="M1389" s="32"/>
      <c r="N1389" s="23"/>
      <c r="O1389" s="5"/>
      <c r="P1389" s="32"/>
      <c r="AI1389" s="3"/>
      <c r="AJ1389" s="3"/>
    </row>
    <row r="1390" spans="1:36" ht="18" customHeight="1">
      <c r="A1390" s="31"/>
      <c r="B1390" s="32"/>
      <c r="C1390" s="103"/>
      <c r="D1390" s="103"/>
      <c r="E1390" s="103"/>
      <c r="F1390" s="103"/>
      <c r="G1390" s="103"/>
      <c r="H1390" s="104"/>
      <c r="I1390" s="105"/>
      <c r="J1390" s="105"/>
      <c r="K1390" s="105"/>
      <c r="L1390" s="5"/>
      <c r="M1390" s="32"/>
      <c r="N1390" s="23"/>
      <c r="O1390" s="5"/>
      <c r="P1390" s="32"/>
      <c r="AI1390" s="3"/>
      <c r="AJ1390" s="3"/>
    </row>
    <row r="1391" spans="1:36" ht="18" customHeight="1">
      <c r="A1391" s="31"/>
      <c r="B1391" s="32"/>
      <c r="C1391" s="103"/>
      <c r="D1391" s="103"/>
      <c r="E1391" s="103"/>
      <c r="F1391" s="103"/>
      <c r="G1391" s="103"/>
      <c r="H1391" s="104"/>
      <c r="I1391" s="105"/>
      <c r="J1391" s="105"/>
      <c r="K1391" s="105"/>
      <c r="L1391" s="5"/>
      <c r="M1391" s="32"/>
      <c r="N1391" s="23"/>
      <c r="O1391" s="5"/>
      <c r="P1391" s="32"/>
      <c r="AI1391" s="3"/>
      <c r="AJ1391" s="3"/>
    </row>
    <row r="1392" spans="1:36" ht="18" customHeight="1">
      <c r="A1392" s="31"/>
      <c r="B1392" s="32"/>
      <c r="C1392" s="103"/>
      <c r="D1392" s="103"/>
      <c r="E1392" s="103"/>
      <c r="F1392" s="103"/>
      <c r="G1392" s="103"/>
      <c r="H1392" s="104"/>
      <c r="I1392" s="105"/>
      <c r="J1392" s="105"/>
      <c r="K1392" s="105"/>
      <c r="L1392" s="5"/>
      <c r="M1392" s="32"/>
      <c r="N1392" s="23"/>
      <c r="O1392" s="5"/>
      <c r="P1392" s="32"/>
      <c r="AI1392" s="3"/>
      <c r="AJ1392" s="3"/>
    </row>
    <row r="1393" spans="1:36" ht="18" customHeight="1">
      <c r="A1393" s="31"/>
      <c r="B1393" s="32"/>
      <c r="C1393" s="103"/>
      <c r="D1393" s="103"/>
      <c r="E1393" s="103"/>
      <c r="F1393" s="103"/>
      <c r="G1393" s="103"/>
      <c r="H1393" s="104"/>
      <c r="I1393" s="105"/>
      <c r="J1393" s="105"/>
      <c r="K1393" s="105"/>
      <c r="L1393" s="5"/>
      <c r="M1393" s="32"/>
      <c r="N1393" s="23"/>
      <c r="O1393" s="5"/>
      <c r="P1393" s="32"/>
      <c r="AI1393" s="3"/>
      <c r="AJ1393" s="3"/>
    </row>
    <row r="1394" spans="1:36" ht="18" customHeight="1">
      <c r="A1394" s="31"/>
      <c r="B1394" s="32"/>
      <c r="C1394" s="103"/>
      <c r="D1394" s="103"/>
      <c r="E1394" s="103"/>
      <c r="F1394" s="103"/>
      <c r="G1394" s="103"/>
      <c r="H1394" s="104"/>
      <c r="I1394" s="105"/>
      <c r="J1394" s="105"/>
      <c r="K1394" s="105"/>
      <c r="L1394" s="5"/>
      <c r="M1394" s="32"/>
      <c r="N1394" s="23"/>
      <c r="O1394" s="5"/>
      <c r="P1394" s="32"/>
      <c r="AI1394" s="3"/>
      <c r="AJ1394" s="3"/>
    </row>
    <row r="1395" spans="1:36" ht="18" customHeight="1">
      <c r="A1395" s="31"/>
      <c r="B1395" s="32"/>
      <c r="C1395" s="103"/>
      <c r="D1395" s="103"/>
      <c r="E1395" s="103"/>
      <c r="F1395" s="103"/>
      <c r="G1395" s="103"/>
      <c r="H1395" s="104"/>
      <c r="I1395" s="105"/>
      <c r="J1395" s="105"/>
      <c r="K1395" s="105"/>
      <c r="L1395" s="5"/>
      <c r="M1395" s="32"/>
      <c r="N1395" s="23"/>
      <c r="O1395" s="5"/>
      <c r="P1395" s="32"/>
      <c r="AI1395" s="3"/>
      <c r="AJ1395" s="3"/>
    </row>
    <row r="1396" spans="1:36" ht="18" customHeight="1">
      <c r="A1396" s="31"/>
      <c r="B1396" s="32"/>
      <c r="C1396" s="103"/>
      <c r="D1396" s="103"/>
      <c r="E1396" s="103"/>
      <c r="F1396" s="103"/>
      <c r="G1396" s="103"/>
      <c r="H1396" s="104"/>
      <c r="I1396" s="105"/>
      <c r="J1396" s="105"/>
      <c r="K1396" s="105"/>
      <c r="L1396" s="5"/>
      <c r="M1396" s="32"/>
      <c r="N1396" s="23"/>
      <c r="O1396" s="5"/>
      <c r="P1396" s="32"/>
      <c r="AI1396" s="3"/>
      <c r="AJ1396" s="3"/>
    </row>
    <row r="1397" spans="1:36" ht="18" customHeight="1">
      <c r="A1397" s="31"/>
      <c r="B1397" s="32"/>
      <c r="C1397" s="103"/>
      <c r="D1397" s="103"/>
      <c r="E1397" s="103"/>
      <c r="F1397" s="103"/>
      <c r="G1397" s="103"/>
      <c r="H1397" s="104"/>
      <c r="I1397" s="105"/>
      <c r="J1397" s="105"/>
      <c r="K1397" s="105"/>
      <c r="L1397" s="5"/>
      <c r="M1397" s="32"/>
      <c r="N1397" s="23"/>
      <c r="O1397" s="5"/>
      <c r="P1397" s="32"/>
      <c r="AI1397" s="3"/>
      <c r="AJ1397" s="3"/>
    </row>
    <row r="1398" spans="1:36" ht="18" customHeight="1">
      <c r="A1398" s="31"/>
      <c r="B1398" s="32"/>
      <c r="C1398" s="103"/>
      <c r="D1398" s="103"/>
      <c r="E1398" s="103"/>
      <c r="F1398" s="103"/>
      <c r="G1398" s="103"/>
      <c r="H1398" s="104"/>
      <c r="I1398" s="105"/>
      <c r="J1398" s="105"/>
      <c r="K1398" s="105"/>
      <c r="L1398" s="5"/>
      <c r="M1398" s="32"/>
      <c r="N1398" s="23"/>
      <c r="O1398" s="5"/>
      <c r="P1398" s="32"/>
      <c r="AI1398" s="3"/>
      <c r="AJ1398" s="3"/>
    </row>
    <row r="1399" spans="1:36" ht="18" customHeight="1">
      <c r="A1399" s="31"/>
      <c r="B1399" s="32"/>
      <c r="C1399" s="103"/>
      <c r="D1399" s="103"/>
      <c r="E1399" s="103"/>
      <c r="F1399" s="103"/>
      <c r="G1399" s="103"/>
      <c r="H1399" s="104"/>
      <c r="I1399" s="105"/>
      <c r="J1399" s="105"/>
      <c r="K1399" s="105"/>
      <c r="L1399" s="5"/>
      <c r="M1399" s="32"/>
      <c r="N1399" s="23"/>
      <c r="O1399" s="5"/>
      <c r="P1399" s="32"/>
      <c r="AI1399" s="3"/>
      <c r="AJ1399" s="3"/>
    </row>
    <row r="1400" spans="1:36" ht="18" customHeight="1">
      <c r="A1400" s="31"/>
      <c r="B1400" s="32"/>
      <c r="C1400" s="103"/>
      <c r="D1400" s="103"/>
      <c r="E1400" s="103"/>
      <c r="F1400" s="103"/>
      <c r="G1400" s="103"/>
      <c r="H1400" s="104"/>
      <c r="I1400" s="105"/>
      <c r="J1400" s="105"/>
      <c r="K1400" s="105"/>
      <c r="L1400" s="5"/>
      <c r="M1400" s="32"/>
      <c r="N1400" s="23"/>
      <c r="O1400" s="5"/>
      <c r="P1400" s="32"/>
      <c r="AI1400" s="3"/>
      <c r="AJ1400" s="3"/>
    </row>
    <row r="1401" spans="1:36" ht="18" customHeight="1">
      <c r="A1401" s="31"/>
      <c r="B1401" s="32"/>
      <c r="C1401" s="103"/>
      <c r="D1401" s="103"/>
      <c r="E1401" s="103"/>
      <c r="F1401" s="103"/>
      <c r="G1401" s="103"/>
      <c r="H1401" s="104"/>
      <c r="I1401" s="105"/>
      <c r="J1401" s="105"/>
      <c r="K1401" s="105"/>
      <c r="L1401" s="5"/>
      <c r="M1401" s="32"/>
      <c r="N1401" s="23"/>
      <c r="O1401" s="5"/>
      <c r="P1401" s="32"/>
      <c r="AI1401" s="3"/>
      <c r="AJ1401" s="3"/>
    </row>
    <row r="1402" spans="1:36" ht="18" customHeight="1">
      <c r="A1402" s="31"/>
      <c r="B1402" s="32"/>
      <c r="C1402" s="103"/>
      <c r="D1402" s="103"/>
      <c r="E1402" s="103"/>
      <c r="F1402" s="103"/>
      <c r="G1402" s="103"/>
      <c r="H1402" s="104"/>
      <c r="I1402" s="105"/>
      <c r="J1402" s="105"/>
      <c r="K1402" s="105"/>
      <c r="L1402" s="5"/>
      <c r="M1402" s="32"/>
      <c r="N1402" s="23"/>
      <c r="O1402" s="5"/>
      <c r="P1402" s="32"/>
      <c r="AI1402" s="3"/>
      <c r="AJ1402" s="3"/>
    </row>
    <row r="1403" spans="1:36" ht="18" customHeight="1">
      <c r="A1403" s="31"/>
      <c r="B1403" s="32"/>
      <c r="C1403" s="103"/>
      <c r="D1403" s="103"/>
      <c r="E1403" s="103"/>
      <c r="F1403" s="103"/>
      <c r="G1403" s="103"/>
      <c r="H1403" s="104"/>
      <c r="I1403" s="105"/>
      <c r="J1403" s="105"/>
      <c r="K1403" s="105"/>
      <c r="L1403" s="5"/>
      <c r="M1403" s="32"/>
      <c r="N1403" s="23"/>
      <c r="O1403" s="5"/>
      <c r="P1403" s="32"/>
      <c r="AI1403" s="3"/>
      <c r="AJ1403" s="3"/>
    </row>
    <row r="1404" spans="1:36" ht="18" customHeight="1">
      <c r="A1404" s="31"/>
      <c r="B1404" s="32"/>
      <c r="C1404" s="103"/>
      <c r="D1404" s="103"/>
      <c r="E1404" s="103"/>
      <c r="F1404" s="103"/>
      <c r="G1404" s="103"/>
      <c r="H1404" s="104"/>
      <c r="I1404" s="105"/>
      <c r="J1404" s="105"/>
      <c r="K1404" s="105"/>
      <c r="L1404" s="5"/>
      <c r="M1404" s="32"/>
      <c r="N1404" s="23"/>
      <c r="O1404" s="5"/>
      <c r="P1404" s="32"/>
      <c r="AI1404" s="3"/>
      <c r="AJ1404" s="3"/>
    </row>
    <row r="1405" spans="1:36" ht="18" customHeight="1">
      <c r="A1405" s="31"/>
      <c r="B1405" s="32"/>
      <c r="C1405" s="103"/>
      <c r="D1405" s="103"/>
      <c r="E1405" s="103"/>
      <c r="F1405" s="103"/>
      <c r="G1405" s="103"/>
      <c r="H1405" s="104"/>
      <c r="I1405" s="105"/>
      <c r="J1405" s="105"/>
      <c r="K1405" s="105"/>
      <c r="L1405" s="5"/>
      <c r="M1405" s="32"/>
      <c r="N1405" s="23"/>
      <c r="O1405" s="5"/>
      <c r="P1405" s="32"/>
      <c r="AI1405" s="3"/>
      <c r="AJ1405" s="3"/>
    </row>
    <row r="1406" spans="1:36" ht="18" customHeight="1">
      <c r="A1406" s="31"/>
      <c r="B1406" s="32"/>
      <c r="C1406" s="103"/>
      <c r="D1406" s="103"/>
      <c r="E1406" s="103"/>
      <c r="F1406" s="103"/>
      <c r="G1406" s="103"/>
      <c r="H1406" s="104"/>
      <c r="I1406" s="105"/>
      <c r="J1406" s="105"/>
      <c r="K1406" s="105"/>
      <c r="L1406" s="5"/>
      <c r="M1406" s="32"/>
      <c r="N1406" s="23"/>
      <c r="O1406" s="5"/>
      <c r="P1406" s="32"/>
      <c r="AI1406" s="3"/>
      <c r="AJ1406" s="3"/>
    </row>
    <row r="1407" spans="1:36" ht="18" customHeight="1">
      <c r="A1407" s="31"/>
      <c r="B1407" s="32"/>
      <c r="C1407" s="103"/>
      <c r="D1407" s="103"/>
      <c r="E1407" s="103"/>
      <c r="F1407" s="103"/>
      <c r="G1407" s="103"/>
      <c r="H1407" s="104"/>
      <c r="I1407" s="105"/>
      <c r="J1407" s="105"/>
      <c r="K1407" s="105"/>
      <c r="L1407" s="5"/>
      <c r="M1407" s="32"/>
      <c r="N1407" s="23"/>
      <c r="O1407" s="5"/>
      <c r="P1407" s="32"/>
      <c r="AI1407" s="3"/>
      <c r="AJ1407" s="3"/>
    </row>
    <row r="1408" spans="1:36" ht="18" customHeight="1">
      <c r="A1408" s="31"/>
      <c r="B1408" s="32"/>
      <c r="C1408" s="103"/>
      <c r="D1408" s="103"/>
      <c r="E1408" s="103"/>
      <c r="F1408" s="103"/>
      <c r="G1408" s="103"/>
      <c r="H1408" s="104"/>
      <c r="I1408" s="105"/>
      <c r="J1408" s="105"/>
      <c r="K1408" s="105"/>
      <c r="L1408" s="5"/>
      <c r="M1408" s="32"/>
      <c r="N1408" s="23"/>
      <c r="O1408" s="5"/>
      <c r="P1408" s="32"/>
      <c r="AI1408" s="3"/>
      <c r="AJ1408" s="3"/>
    </row>
    <row r="1409" spans="1:36" ht="18" customHeight="1">
      <c r="A1409" s="31"/>
      <c r="B1409" s="32"/>
      <c r="C1409" s="103"/>
      <c r="D1409" s="103"/>
      <c r="E1409" s="103"/>
      <c r="F1409" s="103"/>
      <c r="G1409" s="103"/>
      <c r="H1409" s="104"/>
      <c r="I1409" s="105"/>
      <c r="J1409" s="105"/>
      <c r="K1409" s="105"/>
      <c r="L1409" s="5"/>
      <c r="M1409" s="32"/>
      <c r="N1409" s="23"/>
      <c r="O1409" s="5"/>
      <c r="P1409" s="32"/>
      <c r="AI1409" s="3"/>
      <c r="AJ1409" s="3"/>
    </row>
    <row r="1410" spans="1:36" ht="18" customHeight="1">
      <c r="A1410" s="31"/>
      <c r="B1410" s="32"/>
      <c r="C1410" s="103"/>
      <c r="D1410" s="103"/>
      <c r="E1410" s="103"/>
      <c r="F1410" s="103"/>
      <c r="G1410" s="103"/>
      <c r="H1410" s="104"/>
      <c r="I1410" s="105"/>
      <c r="J1410" s="105"/>
      <c r="K1410" s="105"/>
      <c r="L1410" s="5"/>
      <c r="M1410" s="32"/>
      <c r="N1410" s="23"/>
      <c r="O1410" s="5"/>
      <c r="P1410" s="32"/>
      <c r="AI1410" s="3"/>
      <c r="AJ1410" s="3"/>
    </row>
    <row r="1411" spans="1:36" ht="18" customHeight="1">
      <c r="A1411" s="31"/>
      <c r="B1411" s="32"/>
      <c r="C1411" s="103"/>
      <c r="D1411" s="103"/>
      <c r="E1411" s="103"/>
      <c r="F1411" s="103"/>
      <c r="G1411" s="103"/>
      <c r="H1411" s="104"/>
      <c r="I1411" s="105"/>
      <c r="J1411" s="105"/>
      <c r="K1411" s="105"/>
      <c r="L1411" s="5"/>
      <c r="M1411" s="32"/>
      <c r="N1411" s="23"/>
      <c r="O1411" s="5"/>
      <c r="P1411" s="32"/>
      <c r="AI1411" s="3"/>
      <c r="AJ1411" s="3"/>
    </row>
    <row r="1412" spans="1:36" ht="18" customHeight="1">
      <c r="A1412" s="31"/>
      <c r="B1412" s="32"/>
      <c r="C1412" s="103"/>
      <c r="D1412" s="103"/>
      <c r="E1412" s="103"/>
      <c r="F1412" s="103"/>
      <c r="G1412" s="103"/>
      <c r="H1412" s="104"/>
      <c r="I1412" s="105"/>
      <c r="J1412" s="105"/>
      <c r="K1412" s="105"/>
      <c r="L1412" s="5"/>
      <c r="M1412" s="32"/>
      <c r="N1412" s="23"/>
      <c r="O1412" s="5"/>
      <c r="P1412" s="32"/>
      <c r="AI1412" s="3"/>
      <c r="AJ1412" s="3"/>
    </row>
    <row r="1413" spans="1:36" ht="18" customHeight="1">
      <c r="A1413" s="31"/>
      <c r="B1413" s="32"/>
      <c r="C1413" s="103"/>
      <c r="D1413" s="103"/>
      <c r="E1413" s="103"/>
      <c r="F1413" s="103"/>
      <c r="G1413" s="103"/>
      <c r="H1413" s="104"/>
      <c r="I1413" s="105"/>
      <c r="J1413" s="105"/>
      <c r="K1413" s="105"/>
      <c r="L1413" s="5"/>
      <c r="M1413" s="32"/>
      <c r="N1413" s="23"/>
      <c r="O1413" s="5"/>
      <c r="P1413" s="32"/>
      <c r="AI1413" s="3"/>
      <c r="AJ1413" s="3"/>
    </row>
    <row r="1414" spans="1:36" ht="18" customHeight="1">
      <c r="A1414" s="31"/>
      <c r="B1414" s="32"/>
      <c r="C1414" s="103"/>
      <c r="D1414" s="103"/>
      <c r="E1414" s="103"/>
      <c r="F1414" s="103"/>
      <c r="G1414" s="103"/>
      <c r="H1414" s="104"/>
      <c r="I1414" s="105"/>
      <c r="J1414" s="105"/>
      <c r="K1414" s="105"/>
      <c r="L1414" s="5"/>
      <c r="M1414" s="32"/>
      <c r="N1414" s="23"/>
      <c r="O1414" s="5"/>
      <c r="P1414" s="32"/>
      <c r="AI1414" s="3"/>
      <c r="AJ1414" s="3"/>
    </row>
    <row r="1415" spans="1:36" ht="18" customHeight="1">
      <c r="A1415" s="31"/>
      <c r="B1415" s="32"/>
      <c r="C1415" s="103"/>
      <c r="D1415" s="103"/>
      <c r="E1415" s="103"/>
      <c r="F1415" s="103"/>
      <c r="G1415" s="103"/>
      <c r="H1415" s="104"/>
      <c r="I1415" s="105"/>
      <c r="J1415" s="105"/>
      <c r="K1415" s="105"/>
      <c r="L1415" s="5"/>
      <c r="M1415" s="32"/>
      <c r="N1415" s="23"/>
      <c r="O1415" s="5"/>
      <c r="P1415" s="32"/>
      <c r="AI1415" s="3"/>
      <c r="AJ1415" s="3"/>
    </row>
    <row r="1416" spans="1:36" ht="18" customHeight="1">
      <c r="A1416" s="31"/>
      <c r="B1416" s="32"/>
      <c r="C1416" s="103"/>
      <c r="D1416" s="103"/>
      <c r="E1416" s="103"/>
      <c r="F1416" s="103"/>
      <c r="G1416" s="103"/>
      <c r="H1416" s="104"/>
      <c r="I1416" s="105"/>
      <c r="J1416" s="105"/>
      <c r="K1416" s="105"/>
      <c r="L1416" s="5"/>
      <c r="M1416" s="32"/>
      <c r="N1416" s="23"/>
      <c r="O1416" s="5"/>
      <c r="P1416" s="32"/>
      <c r="AI1416" s="3"/>
      <c r="AJ1416" s="3"/>
    </row>
    <row r="1417" spans="1:36" ht="18" customHeight="1">
      <c r="A1417" s="31"/>
      <c r="B1417" s="32"/>
      <c r="C1417" s="103"/>
      <c r="D1417" s="103"/>
      <c r="E1417" s="103"/>
      <c r="F1417" s="103"/>
      <c r="G1417" s="103"/>
      <c r="H1417" s="104"/>
      <c r="I1417" s="105"/>
      <c r="J1417" s="105"/>
      <c r="K1417" s="105"/>
      <c r="L1417" s="5"/>
      <c r="M1417" s="32"/>
      <c r="N1417" s="23"/>
      <c r="O1417" s="5"/>
      <c r="P1417" s="32"/>
      <c r="AI1417" s="3"/>
      <c r="AJ1417" s="3"/>
    </row>
    <row r="1418" spans="1:36" ht="18" customHeight="1">
      <c r="A1418" s="31"/>
      <c r="B1418" s="32"/>
      <c r="C1418" s="103"/>
      <c r="D1418" s="103"/>
      <c r="E1418" s="103"/>
      <c r="F1418" s="103"/>
      <c r="G1418" s="103"/>
      <c r="H1418" s="104"/>
      <c r="I1418" s="105"/>
      <c r="J1418" s="105"/>
      <c r="K1418" s="105"/>
      <c r="L1418" s="5"/>
      <c r="M1418" s="32"/>
      <c r="N1418" s="23"/>
      <c r="O1418" s="5"/>
      <c r="P1418" s="32"/>
      <c r="AI1418" s="3"/>
      <c r="AJ1418" s="3"/>
    </row>
    <row r="1419" spans="1:36" ht="18" customHeight="1">
      <c r="A1419" s="31"/>
      <c r="B1419" s="32"/>
      <c r="C1419" s="103"/>
      <c r="D1419" s="103"/>
      <c r="E1419" s="103"/>
      <c r="F1419" s="103"/>
      <c r="G1419" s="103"/>
      <c r="H1419" s="104"/>
      <c r="I1419" s="105"/>
      <c r="J1419" s="105"/>
      <c r="K1419" s="105"/>
      <c r="L1419" s="5"/>
      <c r="M1419" s="32"/>
      <c r="N1419" s="23"/>
      <c r="O1419" s="5"/>
      <c r="P1419" s="32"/>
      <c r="AI1419" s="3"/>
      <c r="AJ1419" s="3"/>
    </row>
    <row r="1420" spans="1:36" ht="18" customHeight="1">
      <c r="A1420" s="31"/>
      <c r="B1420" s="32"/>
      <c r="C1420" s="103"/>
      <c r="D1420" s="103"/>
      <c r="E1420" s="103"/>
      <c r="F1420" s="103"/>
      <c r="G1420" s="103"/>
      <c r="H1420" s="104"/>
      <c r="I1420" s="105"/>
      <c r="J1420" s="105"/>
      <c r="K1420" s="105"/>
      <c r="L1420" s="5"/>
      <c r="M1420" s="32"/>
      <c r="N1420" s="23"/>
      <c r="O1420" s="5"/>
      <c r="P1420" s="32"/>
      <c r="AI1420" s="3"/>
      <c r="AJ1420" s="3"/>
    </row>
    <row r="1421" spans="1:36" ht="18" customHeight="1">
      <c r="A1421" s="31"/>
      <c r="B1421" s="32"/>
      <c r="C1421" s="103"/>
      <c r="D1421" s="103"/>
      <c r="E1421" s="103"/>
      <c r="F1421" s="103"/>
      <c r="G1421" s="103"/>
      <c r="H1421" s="104"/>
      <c r="I1421" s="105"/>
      <c r="J1421" s="105"/>
      <c r="K1421" s="105"/>
      <c r="L1421" s="5"/>
      <c r="M1421" s="32"/>
      <c r="N1421" s="23"/>
      <c r="O1421" s="5"/>
      <c r="P1421" s="32"/>
      <c r="AI1421" s="3"/>
      <c r="AJ1421" s="3"/>
    </row>
    <row r="1422" spans="1:36" ht="18" customHeight="1">
      <c r="A1422" s="31"/>
      <c r="B1422" s="32"/>
      <c r="C1422" s="103"/>
      <c r="D1422" s="103"/>
      <c r="E1422" s="103"/>
      <c r="F1422" s="103"/>
      <c r="G1422" s="103"/>
      <c r="H1422" s="104"/>
      <c r="I1422" s="105"/>
      <c r="J1422" s="105"/>
      <c r="K1422" s="105"/>
      <c r="L1422" s="5"/>
      <c r="M1422" s="32"/>
      <c r="N1422" s="23"/>
      <c r="O1422" s="5"/>
      <c r="P1422" s="32"/>
      <c r="AI1422" s="3"/>
      <c r="AJ1422" s="3"/>
    </row>
    <row r="1423" spans="1:36" ht="18" customHeight="1">
      <c r="A1423" s="31"/>
      <c r="B1423" s="32"/>
      <c r="C1423" s="103"/>
      <c r="D1423" s="103"/>
      <c r="E1423" s="103"/>
      <c r="F1423" s="103"/>
      <c r="G1423" s="103"/>
      <c r="H1423" s="104"/>
      <c r="I1423" s="105"/>
      <c r="J1423" s="105"/>
      <c r="K1423" s="105"/>
      <c r="L1423" s="5"/>
      <c r="M1423" s="32"/>
      <c r="N1423" s="23"/>
      <c r="O1423" s="5"/>
      <c r="P1423" s="32"/>
      <c r="AI1423" s="3"/>
      <c r="AJ1423" s="3"/>
    </row>
    <row r="1424" spans="1:36" ht="18" customHeight="1">
      <c r="A1424" s="31"/>
      <c r="B1424" s="32"/>
      <c r="C1424" s="103"/>
      <c r="D1424" s="103"/>
      <c r="E1424" s="103"/>
      <c r="F1424" s="103"/>
      <c r="G1424" s="103"/>
      <c r="H1424" s="104"/>
      <c r="I1424" s="105"/>
      <c r="J1424" s="105"/>
      <c r="K1424" s="105"/>
      <c r="L1424" s="5"/>
      <c r="M1424" s="32"/>
      <c r="N1424" s="23"/>
      <c r="O1424" s="5"/>
      <c r="P1424" s="32"/>
      <c r="AI1424" s="3"/>
      <c r="AJ1424" s="3"/>
    </row>
    <row r="1425" spans="1:36" ht="18" customHeight="1">
      <c r="A1425" s="31"/>
      <c r="B1425" s="32"/>
      <c r="C1425" s="103"/>
      <c r="D1425" s="103"/>
      <c r="E1425" s="103"/>
      <c r="F1425" s="103"/>
      <c r="G1425" s="103"/>
      <c r="H1425" s="104"/>
      <c r="I1425" s="105"/>
      <c r="J1425" s="105"/>
      <c r="K1425" s="105"/>
      <c r="L1425" s="5"/>
      <c r="M1425" s="32"/>
      <c r="N1425" s="23"/>
      <c r="O1425" s="5"/>
      <c r="P1425" s="32"/>
      <c r="AI1425" s="3"/>
      <c r="AJ1425" s="3"/>
    </row>
    <row r="1426" spans="1:36" ht="18" customHeight="1">
      <c r="A1426" s="31"/>
      <c r="B1426" s="32"/>
      <c r="C1426" s="103"/>
      <c r="D1426" s="103"/>
      <c r="E1426" s="103"/>
      <c r="F1426" s="103"/>
      <c r="G1426" s="103"/>
      <c r="H1426" s="104"/>
      <c r="I1426" s="105"/>
      <c r="J1426" s="105"/>
      <c r="K1426" s="105"/>
      <c r="L1426" s="5"/>
      <c r="M1426" s="32"/>
      <c r="N1426" s="23"/>
      <c r="O1426" s="5"/>
      <c r="P1426" s="32"/>
      <c r="AI1426" s="3"/>
      <c r="AJ1426" s="3"/>
    </row>
    <row r="1427" spans="1:36" ht="18" customHeight="1">
      <c r="A1427" s="31"/>
      <c r="B1427" s="32"/>
      <c r="C1427" s="103"/>
      <c r="D1427" s="103"/>
      <c r="E1427" s="103"/>
      <c r="F1427" s="103"/>
      <c r="G1427" s="103"/>
      <c r="H1427" s="104"/>
      <c r="I1427" s="105"/>
      <c r="J1427" s="105"/>
      <c r="K1427" s="105"/>
      <c r="L1427" s="5"/>
      <c r="M1427" s="32"/>
      <c r="N1427" s="23"/>
      <c r="O1427" s="5"/>
      <c r="P1427" s="32"/>
      <c r="AI1427" s="3"/>
      <c r="AJ1427" s="3"/>
    </row>
    <row r="1428" spans="1:36" ht="18" customHeight="1">
      <c r="A1428" s="31"/>
      <c r="B1428" s="32"/>
      <c r="C1428" s="103"/>
      <c r="D1428" s="103"/>
      <c r="E1428" s="103"/>
      <c r="F1428" s="103"/>
      <c r="G1428" s="103"/>
      <c r="H1428" s="104"/>
      <c r="I1428" s="105"/>
      <c r="J1428" s="105"/>
      <c r="K1428" s="105"/>
      <c r="L1428" s="5"/>
      <c r="M1428" s="32"/>
      <c r="N1428" s="23"/>
      <c r="O1428" s="5"/>
      <c r="P1428" s="32"/>
      <c r="AI1428" s="3"/>
      <c r="AJ1428" s="3"/>
    </row>
    <row r="1429" spans="1:36" ht="18" customHeight="1">
      <c r="A1429" s="31"/>
      <c r="B1429" s="32"/>
      <c r="C1429" s="103"/>
      <c r="D1429" s="103"/>
      <c r="E1429" s="103"/>
      <c r="F1429" s="103"/>
      <c r="G1429" s="103"/>
      <c r="H1429" s="104"/>
      <c r="I1429" s="105"/>
      <c r="J1429" s="105"/>
      <c r="K1429" s="105"/>
      <c r="L1429" s="5"/>
      <c r="M1429" s="32"/>
      <c r="N1429" s="23"/>
      <c r="O1429" s="5"/>
      <c r="P1429" s="32"/>
      <c r="AI1429" s="3"/>
      <c r="AJ1429" s="3"/>
    </row>
    <row r="1430" spans="1:36" ht="18" customHeight="1">
      <c r="A1430" s="31"/>
      <c r="B1430" s="32"/>
      <c r="C1430" s="103"/>
      <c r="D1430" s="103"/>
      <c r="E1430" s="103"/>
      <c r="F1430" s="103"/>
      <c r="G1430" s="103"/>
      <c r="H1430" s="104"/>
      <c r="I1430" s="105"/>
      <c r="J1430" s="105"/>
      <c r="K1430" s="105"/>
      <c r="L1430" s="5"/>
      <c r="M1430" s="32"/>
      <c r="N1430" s="23"/>
      <c r="O1430" s="5"/>
      <c r="P1430" s="32"/>
      <c r="AI1430" s="3"/>
      <c r="AJ1430" s="3"/>
    </row>
    <row r="1431" spans="1:36" ht="18" customHeight="1">
      <c r="A1431" s="31"/>
      <c r="B1431" s="32"/>
      <c r="C1431" s="103"/>
      <c r="D1431" s="103"/>
      <c r="E1431" s="103"/>
      <c r="F1431" s="103"/>
      <c r="G1431" s="103"/>
      <c r="H1431" s="104"/>
      <c r="I1431" s="105"/>
      <c r="J1431" s="105"/>
      <c r="K1431" s="105"/>
      <c r="L1431" s="5"/>
      <c r="M1431" s="32"/>
      <c r="N1431" s="23"/>
      <c r="O1431" s="5"/>
      <c r="P1431" s="32"/>
      <c r="AI1431" s="3"/>
      <c r="AJ1431" s="3"/>
    </row>
    <row r="1432" spans="1:36" ht="18" customHeight="1">
      <c r="A1432" s="31"/>
      <c r="B1432" s="32"/>
      <c r="C1432" s="103"/>
      <c r="D1432" s="103"/>
      <c r="E1432" s="103"/>
      <c r="F1432" s="103"/>
      <c r="G1432" s="103"/>
      <c r="H1432" s="104"/>
      <c r="I1432" s="105"/>
      <c r="J1432" s="105"/>
      <c r="K1432" s="105"/>
      <c r="L1432" s="5"/>
      <c r="M1432" s="32"/>
      <c r="N1432" s="23"/>
      <c r="O1432" s="5"/>
      <c r="P1432" s="32"/>
      <c r="AI1432" s="3"/>
      <c r="AJ1432" s="3"/>
    </row>
    <row r="1433" spans="1:36" ht="18" customHeight="1">
      <c r="A1433" s="31"/>
      <c r="B1433" s="32"/>
      <c r="C1433" s="103"/>
      <c r="D1433" s="103"/>
      <c r="E1433" s="103"/>
      <c r="F1433" s="103"/>
      <c r="G1433" s="103"/>
      <c r="H1433" s="104"/>
      <c r="I1433" s="105"/>
      <c r="J1433" s="105"/>
      <c r="K1433" s="105"/>
      <c r="L1433" s="5"/>
      <c r="M1433" s="32"/>
      <c r="N1433" s="23"/>
      <c r="O1433" s="5"/>
      <c r="P1433" s="32"/>
      <c r="AI1433" s="3"/>
      <c r="AJ1433" s="3"/>
    </row>
    <row r="1434" spans="1:36" ht="18" customHeight="1">
      <c r="A1434" s="31"/>
      <c r="B1434" s="32"/>
      <c r="C1434" s="103"/>
      <c r="D1434" s="103"/>
      <c r="E1434" s="103"/>
      <c r="F1434" s="103"/>
      <c r="G1434" s="103"/>
      <c r="H1434" s="104"/>
      <c r="I1434" s="105"/>
      <c r="J1434" s="105"/>
      <c r="K1434" s="105"/>
      <c r="L1434" s="5"/>
      <c r="M1434" s="32"/>
      <c r="N1434" s="23"/>
      <c r="O1434" s="5"/>
      <c r="P1434" s="32"/>
      <c r="AI1434" s="3"/>
      <c r="AJ1434" s="3"/>
    </row>
    <row r="1435" spans="1:36" ht="18" customHeight="1">
      <c r="A1435" s="31"/>
      <c r="B1435" s="32"/>
      <c r="C1435" s="103"/>
      <c r="D1435" s="103"/>
      <c r="E1435" s="103"/>
      <c r="F1435" s="103"/>
      <c r="G1435" s="103"/>
      <c r="H1435" s="104"/>
      <c r="I1435" s="105"/>
      <c r="J1435" s="105"/>
      <c r="K1435" s="105"/>
      <c r="L1435" s="5"/>
      <c r="M1435" s="32"/>
      <c r="N1435" s="23"/>
      <c r="O1435" s="5"/>
      <c r="P1435" s="32"/>
      <c r="AI1435" s="3"/>
      <c r="AJ1435" s="3"/>
    </row>
    <row r="1436" spans="1:36" ht="18" customHeight="1">
      <c r="A1436" s="31"/>
      <c r="B1436" s="32"/>
      <c r="C1436" s="103"/>
      <c r="D1436" s="103"/>
      <c r="E1436" s="103"/>
      <c r="F1436" s="103"/>
      <c r="G1436" s="103"/>
      <c r="H1436" s="104"/>
      <c r="I1436" s="105"/>
      <c r="J1436" s="105"/>
      <c r="K1436" s="105"/>
      <c r="L1436" s="5"/>
      <c r="M1436" s="32"/>
      <c r="N1436" s="23"/>
      <c r="O1436" s="5"/>
      <c r="P1436" s="32"/>
      <c r="AI1436" s="3"/>
      <c r="AJ1436" s="3"/>
    </row>
    <row r="1437" spans="1:36" ht="18" customHeight="1">
      <c r="A1437" s="31"/>
      <c r="B1437" s="32"/>
      <c r="C1437" s="103"/>
      <c r="D1437" s="103"/>
      <c r="E1437" s="103"/>
      <c r="F1437" s="103"/>
      <c r="G1437" s="103"/>
      <c r="H1437" s="104"/>
      <c r="I1437" s="105"/>
      <c r="J1437" s="105"/>
      <c r="K1437" s="105"/>
      <c r="L1437" s="5"/>
      <c r="M1437" s="32"/>
      <c r="N1437" s="23"/>
      <c r="O1437" s="5"/>
      <c r="P1437" s="32"/>
      <c r="AI1437" s="3"/>
      <c r="AJ1437" s="3"/>
    </row>
    <row r="1438" spans="1:36" ht="18" customHeight="1">
      <c r="A1438" s="31"/>
      <c r="B1438" s="32"/>
      <c r="C1438" s="103"/>
      <c r="D1438" s="103"/>
      <c r="E1438" s="103"/>
      <c r="F1438" s="103"/>
      <c r="G1438" s="103"/>
      <c r="H1438" s="104"/>
      <c r="I1438" s="105"/>
      <c r="J1438" s="105"/>
      <c r="K1438" s="105"/>
      <c r="L1438" s="5"/>
      <c r="M1438" s="32"/>
      <c r="N1438" s="23"/>
      <c r="O1438" s="5"/>
      <c r="P1438" s="32"/>
      <c r="AI1438" s="3"/>
      <c r="AJ1438" s="3"/>
    </row>
    <row r="1439" spans="1:36" ht="18" customHeight="1">
      <c r="A1439" s="31"/>
      <c r="B1439" s="32"/>
      <c r="C1439" s="103"/>
      <c r="D1439" s="103"/>
      <c r="E1439" s="103"/>
      <c r="F1439" s="103"/>
      <c r="G1439" s="103"/>
      <c r="H1439" s="104"/>
      <c r="I1439" s="105"/>
      <c r="J1439" s="105"/>
      <c r="K1439" s="105"/>
      <c r="L1439" s="5"/>
      <c r="M1439" s="32"/>
      <c r="N1439" s="23"/>
      <c r="O1439" s="5"/>
      <c r="P1439" s="32"/>
      <c r="AI1439" s="3"/>
      <c r="AJ1439" s="3"/>
    </row>
    <row r="1440" spans="1:36" ht="18" customHeight="1">
      <c r="A1440" s="31"/>
      <c r="B1440" s="32"/>
      <c r="C1440" s="103"/>
      <c r="D1440" s="103"/>
      <c r="E1440" s="103"/>
      <c r="F1440" s="103"/>
      <c r="G1440" s="103"/>
      <c r="H1440" s="104"/>
      <c r="I1440" s="105"/>
      <c r="J1440" s="105"/>
      <c r="K1440" s="105"/>
      <c r="L1440" s="5"/>
      <c r="M1440" s="32"/>
      <c r="N1440" s="23"/>
      <c r="O1440" s="5"/>
      <c r="P1440" s="32"/>
      <c r="AI1440" s="3"/>
      <c r="AJ1440" s="3"/>
    </row>
    <row r="1441" spans="1:36" ht="18" customHeight="1">
      <c r="A1441" s="31"/>
      <c r="B1441" s="32"/>
      <c r="C1441" s="103"/>
      <c r="D1441" s="103"/>
      <c r="E1441" s="103"/>
      <c r="F1441" s="103"/>
      <c r="G1441" s="103"/>
      <c r="H1441" s="104"/>
      <c r="I1441" s="105"/>
      <c r="J1441" s="105"/>
      <c r="K1441" s="105"/>
      <c r="L1441" s="5"/>
      <c r="M1441" s="32"/>
      <c r="N1441" s="23"/>
      <c r="O1441" s="5"/>
      <c r="P1441" s="32"/>
      <c r="AI1441" s="3"/>
      <c r="AJ1441" s="3"/>
    </row>
    <row r="1442" spans="1:36" ht="18" customHeight="1">
      <c r="A1442" s="31"/>
      <c r="B1442" s="32"/>
      <c r="C1442" s="103"/>
      <c r="D1442" s="103"/>
      <c r="E1442" s="103"/>
      <c r="F1442" s="103"/>
      <c r="G1442" s="103"/>
      <c r="H1442" s="104"/>
      <c r="I1442" s="105"/>
      <c r="J1442" s="105"/>
      <c r="K1442" s="105"/>
      <c r="L1442" s="5"/>
      <c r="M1442" s="32"/>
      <c r="N1442" s="23"/>
      <c r="O1442" s="5"/>
      <c r="P1442" s="32"/>
      <c r="AI1442" s="3"/>
      <c r="AJ1442" s="3"/>
    </row>
    <row r="1443" spans="1:36" ht="18" customHeight="1">
      <c r="A1443" s="31"/>
      <c r="B1443" s="32"/>
      <c r="C1443" s="103"/>
      <c r="D1443" s="103"/>
      <c r="E1443" s="103"/>
      <c r="F1443" s="103"/>
      <c r="G1443" s="103"/>
      <c r="H1443" s="104"/>
      <c r="I1443" s="105"/>
      <c r="J1443" s="105"/>
      <c r="K1443" s="105"/>
      <c r="L1443" s="5"/>
      <c r="M1443" s="32"/>
      <c r="N1443" s="23"/>
      <c r="O1443" s="5"/>
      <c r="P1443" s="32"/>
      <c r="AI1443" s="3"/>
      <c r="AJ1443" s="3"/>
    </row>
    <row r="1444" spans="1:36" ht="18" customHeight="1">
      <c r="A1444" s="31"/>
      <c r="B1444" s="32"/>
      <c r="C1444" s="103"/>
      <c r="D1444" s="103"/>
      <c r="E1444" s="103"/>
      <c r="F1444" s="103"/>
      <c r="G1444" s="103"/>
      <c r="H1444" s="104"/>
      <c r="I1444" s="105"/>
      <c r="J1444" s="105"/>
      <c r="K1444" s="105"/>
      <c r="L1444" s="5"/>
      <c r="M1444" s="32"/>
      <c r="N1444" s="23"/>
      <c r="O1444" s="5"/>
      <c r="P1444" s="32"/>
      <c r="AI1444" s="3"/>
      <c r="AJ1444" s="3"/>
    </row>
    <row r="1445" spans="1:36" ht="18" customHeight="1">
      <c r="A1445" s="31"/>
      <c r="B1445" s="32"/>
      <c r="C1445" s="103"/>
      <c r="D1445" s="103"/>
      <c r="E1445" s="103"/>
      <c r="F1445" s="103"/>
      <c r="G1445" s="103"/>
      <c r="H1445" s="104"/>
      <c r="I1445" s="105"/>
      <c r="J1445" s="105"/>
      <c r="K1445" s="105"/>
      <c r="L1445" s="5"/>
      <c r="M1445" s="32"/>
      <c r="N1445" s="23"/>
      <c r="O1445" s="5"/>
      <c r="P1445" s="32"/>
      <c r="AI1445" s="3"/>
      <c r="AJ1445" s="3"/>
    </row>
    <row r="1446" spans="1:36" ht="18" customHeight="1">
      <c r="A1446" s="31"/>
      <c r="B1446" s="32"/>
      <c r="C1446" s="103"/>
      <c r="D1446" s="103"/>
      <c r="E1446" s="103"/>
      <c r="F1446" s="103"/>
      <c r="G1446" s="103"/>
      <c r="H1446" s="104"/>
      <c r="I1446" s="105"/>
      <c r="J1446" s="105"/>
      <c r="K1446" s="105"/>
      <c r="L1446" s="5"/>
      <c r="M1446" s="32"/>
      <c r="N1446" s="23"/>
      <c r="O1446" s="5"/>
      <c r="P1446" s="32"/>
      <c r="AI1446" s="3"/>
      <c r="AJ1446" s="3"/>
    </row>
    <row r="1447" spans="1:36" ht="18" customHeight="1">
      <c r="A1447" s="31"/>
      <c r="B1447" s="32"/>
      <c r="C1447" s="103"/>
      <c r="D1447" s="103"/>
      <c r="E1447" s="103"/>
      <c r="F1447" s="103"/>
      <c r="G1447" s="103"/>
      <c r="H1447" s="104"/>
      <c r="I1447" s="105"/>
      <c r="J1447" s="105"/>
      <c r="K1447" s="105"/>
      <c r="L1447" s="5"/>
      <c r="M1447" s="32"/>
      <c r="N1447" s="23"/>
      <c r="O1447" s="5"/>
      <c r="P1447" s="32"/>
      <c r="AI1447" s="3"/>
      <c r="AJ1447" s="3"/>
    </row>
    <row r="1448" spans="1:36" ht="18" customHeight="1">
      <c r="A1448" s="31"/>
      <c r="B1448" s="32"/>
      <c r="C1448" s="103"/>
      <c r="D1448" s="103"/>
      <c r="E1448" s="103"/>
      <c r="F1448" s="103"/>
      <c r="G1448" s="103"/>
      <c r="H1448" s="104"/>
      <c r="I1448" s="105"/>
      <c r="J1448" s="105"/>
      <c r="K1448" s="105"/>
      <c r="L1448" s="5"/>
      <c r="M1448" s="32"/>
      <c r="N1448" s="23"/>
      <c r="O1448" s="5"/>
      <c r="P1448" s="32"/>
      <c r="AI1448" s="3"/>
      <c r="AJ1448" s="3"/>
    </row>
    <row r="1449" spans="1:36" ht="18" customHeight="1">
      <c r="A1449" s="31"/>
      <c r="B1449" s="32"/>
      <c r="C1449" s="103"/>
      <c r="D1449" s="103"/>
      <c r="E1449" s="103"/>
      <c r="F1449" s="103"/>
      <c r="G1449" s="103"/>
      <c r="H1449" s="104"/>
      <c r="I1449" s="105"/>
      <c r="J1449" s="105"/>
      <c r="K1449" s="105"/>
      <c r="L1449" s="5"/>
      <c r="M1449" s="32"/>
      <c r="N1449" s="23"/>
      <c r="O1449" s="5"/>
      <c r="P1449" s="32"/>
      <c r="AI1449" s="3"/>
      <c r="AJ1449" s="3"/>
    </row>
    <row r="1450" spans="1:36" ht="18" customHeight="1">
      <c r="A1450" s="31"/>
      <c r="B1450" s="32"/>
      <c r="C1450" s="103"/>
      <c r="D1450" s="103"/>
      <c r="E1450" s="103"/>
      <c r="F1450" s="103"/>
      <c r="G1450" s="103"/>
      <c r="H1450" s="104"/>
      <c r="I1450" s="105"/>
      <c r="J1450" s="105"/>
      <c r="K1450" s="105"/>
      <c r="L1450" s="5"/>
      <c r="M1450" s="32"/>
      <c r="N1450" s="23"/>
      <c r="O1450" s="5"/>
      <c r="P1450" s="32"/>
      <c r="AI1450" s="3"/>
      <c r="AJ1450" s="3"/>
    </row>
    <row r="1451" spans="1:36" ht="18" customHeight="1">
      <c r="A1451" s="31"/>
      <c r="B1451" s="32"/>
      <c r="C1451" s="103"/>
      <c r="D1451" s="103"/>
      <c r="E1451" s="103"/>
      <c r="F1451" s="103"/>
      <c r="G1451" s="103"/>
      <c r="H1451" s="104"/>
      <c r="I1451" s="105"/>
      <c r="J1451" s="105"/>
      <c r="K1451" s="105"/>
      <c r="L1451" s="5"/>
      <c r="M1451" s="32"/>
      <c r="N1451" s="23"/>
      <c r="O1451" s="5"/>
      <c r="P1451" s="32"/>
      <c r="AI1451" s="3"/>
      <c r="AJ1451" s="3"/>
    </row>
    <row r="1452" spans="1:36" ht="18" customHeight="1">
      <c r="A1452" s="31"/>
      <c r="B1452" s="32"/>
      <c r="C1452" s="103"/>
      <c r="D1452" s="103"/>
      <c r="E1452" s="103"/>
      <c r="F1452" s="103"/>
      <c r="G1452" s="103"/>
      <c r="H1452" s="104"/>
      <c r="I1452" s="105"/>
      <c r="J1452" s="105"/>
      <c r="K1452" s="105"/>
      <c r="L1452" s="5"/>
      <c r="M1452" s="32"/>
      <c r="N1452" s="23"/>
      <c r="O1452" s="5"/>
      <c r="P1452" s="32"/>
      <c r="AI1452" s="3"/>
      <c r="AJ1452" s="3"/>
    </row>
    <row r="1453" spans="1:36" ht="18" customHeight="1">
      <c r="A1453" s="31"/>
      <c r="B1453" s="32"/>
      <c r="C1453" s="103"/>
      <c r="D1453" s="103"/>
      <c r="E1453" s="103"/>
      <c r="F1453" s="103"/>
      <c r="G1453" s="103"/>
      <c r="H1453" s="104"/>
      <c r="I1453" s="105"/>
      <c r="J1453" s="105"/>
      <c r="K1453" s="105"/>
      <c r="L1453" s="5"/>
      <c r="M1453" s="32"/>
      <c r="N1453" s="23"/>
      <c r="O1453" s="5"/>
      <c r="P1453" s="32"/>
      <c r="AI1453" s="3"/>
      <c r="AJ1453" s="3"/>
    </row>
    <row r="1454" spans="1:36" ht="18" customHeight="1">
      <c r="A1454" s="31"/>
      <c r="B1454" s="32"/>
      <c r="C1454" s="103"/>
      <c r="D1454" s="103"/>
      <c r="E1454" s="103"/>
      <c r="F1454" s="103"/>
      <c r="G1454" s="103"/>
      <c r="H1454" s="104"/>
      <c r="I1454" s="105"/>
      <c r="J1454" s="105"/>
      <c r="K1454" s="105"/>
      <c r="L1454" s="5"/>
      <c r="M1454" s="32"/>
      <c r="N1454" s="23"/>
      <c r="O1454" s="5"/>
      <c r="P1454" s="32"/>
      <c r="AI1454" s="3"/>
      <c r="AJ1454" s="3"/>
    </row>
    <row r="1455" spans="1:36" ht="18" customHeight="1">
      <c r="A1455" s="31"/>
      <c r="B1455" s="32"/>
      <c r="C1455" s="103"/>
      <c r="D1455" s="103"/>
      <c r="E1455" s="103"/>
      <c r="F1455" s="103"/>
      <c r="G1455" s="103"/>
      <c r="H1455" s="104"/>
      <c r="I1455" s="105"/>
      <c r="J1455" s="105"/>
      <c r="K1455" s="105"/>
      <c r="L1455" s="5"/>
      <c r="M1455" s="32"/>
      <c r="N1455" s="23"/>
      <c r="O1455" s="5"/>
      <c r="P1455" s="32"/>
      <c r="AI1455" s="3"/>
      <c r="AJ1455" s="3"/>
    </row>
    <row r="1456" spans="1:36" ht="18" customHeight="1">
      <c r="A1456" s="31"/>
      <c r="B1456" s="32"/>
      <c r="C1456" s="103"/>
      <c r="D1456" s="103"/>
      <c r="E1456" s="103"/>
      <c r="F1456" s="103"/>
      <c r="G1456" s="103"/>
      <c r="H1456" s="104"/>
      <c r="I1456" s="105"/>
      <c r="J1456" s="105"/>
      <c r="K1456" s="105"/>
      <c r="L1456" s="5"/>
      <c r="M1456" s="32"/>
      <c r="N1456" s="23"/>
      <c r="O1456" s="5"/>
      <c r="P1456" s="32"/>
      <c r="AI1456" s="3"/>
      <c r="AJ1456" s="3"/>
    </row>
    <row r="1457" spans="1:36" ht="18" customHeight="1">
      <c r="A1457" s="31"/>
      <c r="B1457" s="32"/>
      <c r="C1457" s="103"/>
      <c r="D1457" s="103"/>
      <c r="E1457" s="103"/>
      <c r="F1457" s="103"/>
      <c r="G1457" s="103"/>
      <c r="H1457" s="104"/>
      <c r="I1457" s="105"/>
      <c r="J1457" s="105"/>
      <c r="K1457" s="105"/>
      <c r="L1457" s="5"/>
      <c r="M1457" s="32"/>
      <c r="N1457" s="23"/>
      <c r="O1457" s="5"/>
      <c r="P1457" s="32"/>
      <c r="AI1457" s="3"/>
      <c r="AJ1457" s="3"/>
    </row>
    <row r="1458" spans="1:36" ht="18" customHeight="1">
      <c r="A1458" s="31"/>
      <c r="B1458" s="32"/>
      <c r="C1458" s="103"/>
      <c r="D1458" s="103"/>
      <c r="E1458" s="103"/>
      <c r="F1458" s="103"/>
      <c r="G1458" s="103"/>
      <c r="H1458" s="104"/>
      <c r="I1458" s="105"/>
      <c r="J1458" s="105"/>
      <c r="K1458" s="105"/>
      <c r="L1458" s="5"/>
      <c r="M1458" s="32"/>
      <c r="N1458" s="23"/>
      <c r="O1458" s="5"/>
      <c r="P1458" s="32"/>
      <c r="AI1458" s="3"/>
      <c r="AJ1458" s="3"/>
    </row>
    <row r="1459" spans="1:36" ht="18" customHeight="1">
      <c r="A1459" s="31"/>
      <c r="B1459" s="32"/>
      <c r="C1459" s="103"/>
      <c r="D1459" s="103"/>
      <c r="E1459" s="103"/>
      <c r="F1459" s="103"/>
      <c r="G1459" s="103"/>
      <c r="H1459" s="104"/>
      <c r="I1459" s="105"/>
      <c r="J1459" s="105"/>
      <c r="K1459" s="105"/>
      <c r="L1459" s="5"/>
      <c r="M1459" s="32"/>
      <c r="N1459" s="23"/>
      <c r="O1459" s="5"/>
      <c r="P1459" s="32"/>
      <c r="AI1459" s="3"/>
      <c r="AJ1459" s="3"/>
    </row>
    <row r="1460" spans="1:36" ht="18" customHeight="1">
      <c r="A1460" s="31"/>
      <c r="B1460" s="32"/>
      <c r="C1460" s="103"/>
      <c r="D1460" s="103"/>
      <c r="E1460" s="103"/>
      <c r="F1460" s="103"/>
      <c r="G1460" s="103"/>
      <c r="H1460" s="104"/>
      <c r="I1460" s="105"/>
      <c r="J1460" s="105"/>
      <c r="K1460" s="105"/>
      <c r="L1460" s="5"/>
      <c r="M1460" s="32"/>
      <c r="N1460" s="23"/>
      <c r="O1460" s="5"/>
      <c r="P1460" s="32"/>
      <c r="AI1460" s="3"/>
      <c r="AJ1460" s="3"/>
    </row>
    <row r="1461" spans="1:36" ht="18" customHeight="1">
      <c r="A1461" s="31"/>
      <c r="B1461" s="32"/>
      <c r="C1461" s="103"/>
      <c r="D1461" s="103"/>
      <c r="E1461" s="103"/>
      <c r="F1461" s="103"/>
      <c r="G1461" s="103"/>
      <c r="H1461" s="104"/>
      <c r="I1461" s="105"/>
      <c r="J1461" s="105"/>
      <c r="K1461" s="105"/>
      <c r="L1461" s="5"/>
      <c r="M1461" s="32"/>
      <c r="N1461" s="23"/>
      <c r="O1461" s="5"/>
      <c r="P1461" s="32"/>
      <c r="AI1461" s="3"/>
      <c r="AJ1461" s="3"/>
    </row>
    <row r="1462" spans="1:36" ht="18" customHeight="1">
      <c r="A1462" s="31"/>
      <c r="B1462" s="32"/>
      <c r="C1462" s="103"/>
      <c r="D1462" s="103"/>
      <c r="E1462" s="103"/>
      <c r="F1462" s="103"/>
      <c r="G1462" s="103"/>
      <c r="H1462" s="104"/>
      <c r="I1462" s="105"/>
      <c r="J1462" s="105"/>
      <c r="K1462" s="105"/>
      <c r="L1462" s="5"/>
      <c r="M1462" s="32"/>
      <c r="N1462" s="23"/>
      <c r="O1462" s="5"/>
      <c r="P1462" s="32"/>
      <c r="AI1462" s="3"/>
      <c r="AJ1462" s="3"/>
    </row>
    <row r="1463" spans="1:36" ht="18" customHeight="1">
      <c r="A1463" s="31"/>
      <c r="B1463" s="32"/>
      <c r="C1463" s="103"/>
      <c r="D1463" s="103"/>
      <c r="E1463" s="103"/>
      <c r="F1463" s="103"/>
      <c r="G1463" s="103"/>
      <c r="H1463" s="104"/>
      <c r="I1463" s="105"/>
      <c r="J1463" s="105"/>
      <c r="K1463" s="105"/>
      <c r="L1463" s="5"/>
      <c r="M1463" s="32"/>
      <c r="N1463" s="23"/>
      <c r="O1463" s="5"/>
      <c r="P1463" s="32"/>
      <c r="AI1463" s="3"/>
      <c r="AJ1463" s="3"/>
    </row>
    <row r="1464" spans="1:36" ht="18" customHeight="1">
      <c r="A1464" s="31"/>
      <c r="B1464" s="32"/>
      <c r="C1464" s="103"/>
      <c r="D1464" s="103"/>
      <c r="E1464" s="103"/>
      <c r="F1464" s="103"/>
      <c r="G1464" s="103"/>
      <c r="H1464" s="104"/>
      <c r="I1464" s="105"/>
      <c r="J1464" s="105"/>
      <c r="K1464" s="105"/>
      <c r="L1464" s="5"/>
      <c r="M1464" s="32"/>
      <c r="N1464" s="23"/>
      <c r="O1464" s="5"/>
      <c r="P1464" s="32"/>
      <c r="AI1464" s="3"/>
      <c r="AJ1464" s="3"/>
    </row>
    <row r="1465" spans="1:36" ht="18" customHeight="1">
      <c r="A1465" s="31"/>
      <c r="B1465" s="32"/>
      <c r="C1465" s="103"/>
      <c r="D1465" s="103"/>
      <c r="E1465" s="103"/>
      <c r="F1465" s="103"/>
      <c r="G1465" s="103"/>
      <c r="H1465" s="104"/>
      <c r="I1465" s="105"/>
      <c r="J1465" s="105"/>
      <c r="K1465" s="105"/>
      <c r="L1465" s="5"/>
      <c r="M1465" s="32"/>
      <c r="N1465" s="23"/>
      <c r="O1465" s="5"/>
      <c r="P1465" s="32"/>
      <c r="AI1465" s="3"/>
      <c r="AJ1465" s="3"/>
    </row>
    <row r="1466" spans="1:36" ht="18" customHeight="1">
      <c r="A1466" s="31"/>
      <c r="B1466" s="32"/>
      <c r="C1466" s="103"/>
      <c r="D1466" s="103"/>
      <c r="E1466" s="103"/>
      <c r="F1466" s="103"/>
      <c r="G1466" s="103"/>
      <c r="H1466" s="104"/>
      <c r="I1466" s="105"/>
      <c r="J1466" s="105"/>
      <c r="K1466" s="105"/>
      <c r="L1466" s="5"/>
      <c r="M1466" s="32"/>
      <c r="N1466" s="23"/>
      <c r="O1466" s="5"/>
      <c r="P1466" s="32"/>
      <c r="AI1466" s="3"/>
      <c r="AJ1466" s="3"/>
    </row>
    <row r="1467" spans="1:36" ht="18" customHeight="1">
      <c r="A1467" s="31"/>
      <c r="B1467" s="32"/>
      <c r="C1467" s="103"/>
      <c r="D1467" s="103"/>
      <c r="E1467" s="103"/>
      <c r="F1467" s="103"/>
      <c r="G1467" s="103"/>
      <c r="H1467" s="104"/>
      <c r="I1467" s="105"/>
      <c r="J1467" s="105"/>
      <c r="K1467" s="105"/>
      <c r="L1467" s="5"/>
      <c r="M1467" s="32"/>
      <c r="N1467" s="23"/>
      <c r="O1467" s="5"/>
      <c r="P1467" s="32"/>
      <c r="AI1467" s="3"/>
      <c r="AJ1467" s="3"/>
    </row>
    <row r="1468" spans="1:36" ht="18" customHeight="1">
      <c r="A1468" s="31"/>
      <c r="B1468" s="32"/>
      <c r="C1468" s="103"/>
      <c r="D1468" s="103"/>
      <c r="E1468" s="103"/>
      <c r="F1468" s="103"/>
      <c r="G1468" s="103"/>
      <c r="H1468" s="104"/>
      <c r="I1468" s="105"/>
      <c r="J1468" s="105"/>
      <c r="K1468" s="105"/>
      <c r="L1468" s="5"/>
      <c r="M1468" s="32"/>
      <c r="N1468" s="23"/>
      <c r="O1468" s="5"/>
      <c r="P1468" s="32"/>
      <c r="AI1468" s="3"/>
      <c r="AJ1468" s="3"/>
    </row>
    <row r="1469" spans="1:36" ht="18" customHeight="1">
      <c r="A1469" s="31"/>
      <c r="B1469" s="32"/>
      <c r="C1469" s="103"/>
      <c r="D1469" s="103"/>
      <c r="E1469" s="103"/>
      <c r="F1469" s="103"/>
      <c r="G1469" s="103"/>
      <c r="H1469" s="104"/>
      <c r="I1469" s="105"/>
      <c r="J1469" s="105"/>
      <c r="K1469" s="105"/>
      <c r="L1469" s="5"/>
      <c r="M1469" s="32"/>
      <c r="N1469" s="23"/>
      <c r="O1469" s="5"/>
      <c r="P1469" s="32"/>
      <c r="AI1469" s="3"/>
      <c r="AJ1469" s="3"/>
    </row>
    <row r="1470" spans="1:36" ht="18" customHeight="1">
      <c r="A1470" s="31"/>
      <c r="B1470" s="32"/>
      <c r="C1470" s="103"/>
      <c r="D1470" s="103"/>
      <c r="E1470" s="103"/>
      <c r="F1470" s="103"/>
      <c r="G1470" s="103"/>
      <c r="H1470" s="104"/>
      <c r="I1470" s="105"/>
      <c r="J1470" s="105"/>
      <c r="K1470" s="105"/>
      <c r="L1470" s="5"/>
      <c r="M1470" s="32"/>
      <c r="N1470" s="23"/>
      <c r="O1470" s="5"/>
      <c r="P1470" s="32"/>
      <c r="AI1470" s="3"/>
      <c r="AJ1470" s="3"/>
    </row>
    <row r="1471" spans="1:36" ht="18" customHeight="1">
      <c r="A1471" s="31"/>
      <c r="B1471" s="32"/>
      <c r="C1471" s="103"/>
      <c r="D1471" s="103"/>
      <c r="E1471" s="103"/>
      <c r="F1471" s="103"/>
      <c r="G1471" s="103"/>
      <c r="H1471" s="104"/>
      <c r="I1471" s="105"/>
      <c r="J1471" s="105"/>
      <c r="K1471" s="105"/>
      <c r="L1471" s="5"/>
      <c r="M1471" s="32"/>
      <c r="N1471" s="23"/>
      <c r="O1471" s="5"/>
      <c r="P1471" s="32"/>
      <c r="AI1471" s="3"/>
      <c r="AJ1471" s="3"/>
    </row>
    <row r="1472" spans="1:36" ht="18" customHeight="1">
      <c r="A1472" s="31"/>
      <c r="B1472" s="32"/>
      <c r="C1472" s="103"/>
      <c r="D1472" s="103"/>
      <c r="E1472" s="103"/>
      <c r="F1472" s="103"/>
      <c r="G1472" s="103"/>
      <c r="H1472" s="104"/>
      <c r="I1472" s="105"/>
      <c r="J1472" s="105"/>
      <c r="K1472" s="105"/>
      <c r="L1472" s="5"/>
      <c r="M1472" s="32"/>
      <c r="N1472" s="23"/>
      <c r="O1472" s="5"/>
      <c r="P1472" s="32"/>
      <c r="AI1472" s="3"/>
      <c r="AJ1472" s="3"/>
    </row>
    <row r="1473" spans="1:36" ht="18" customHeight="1">
      <c r="A1473" s="31"/>
      <c r="B1473" s="32"/>
      <c r="C1473" s="103"/>
      <c r="D1473" s="103"/>
      <c r="E1473" s="103"/>
      <c r="F1473" s="103"/>
      <c r="G1473" s="103"/>
      <c r="H1473" s="104"/>
      <c r="I1473" s="105"/>
      <c r="J1473" s="105"/>
      <c r="K1473" s="105"/>
      <c r="L1473" s="5"/>
      <c r="M1473" s="32"/>
      <c r="N1473" s="23"/>
      <c r="O1473" s="5"/>
      <c r="P1473" s="32"/>
      <c r="AI1473" s="3"/>
      <c r="AJ1473" s="3"/>
    </row>
    <row r="1474" spans="1:36" ht="18" customHeight="1">
      <c r="A1474" s="31"/>
      <c r="B1474" s="32"/>
      <c r="C1474" s="103"/>
      <c r="D1474" s="103"/>
      <c r="E1474" s="103"/>
      <c r="F1474" s="103"/>
      <c r="G1474" s="103"/>
      <c r="H1474" s="104"/>
      <c r="I1474" s="105"/>
      <c r="J1474" s="105"/>
      <c r="K1474" s="105"/>
      <c r="L1474" s="5"/>
      <c r="M1474" s="32"/>
      <c r="N1474" s="23"/>
      <c r="O1474" s="5"/>
      <c r="P1474" s="32"/>
      <c r="AI1474" s="3"/>
      <c r="AJ1474" s="3"/>
    </row>
    <row r="1475" spans="1:36" ht="18" customHeight="1">
      <c r="A1475" s="31"/>
      <c r="B1475" s="32"/>
      <c r="C1475" s="103"/>
      <c r="D1475" s="103"/>
      <c r="E1475" s="103"/>
      <c r="F1475" s="103"/>
      <c r="G1475" s="103"/>
      <c r="H1475" s="104"/>
      <c r="I1475" s="105"/>
      <c r="J1475" s="105"/>
      <c r="K1475" s="105"/>
      <c r="L1475" s="5"/>
      <c r="M1475" s="32"/>
      <c r="N1475" s="23"/>
      <c r="O1475" s="5"/>
      <c r="P1475" s="32"/>
      <c r="AI1475" s="3"/>
      <c r="AJ1475" s="3"/>
    </row>
    <row r="1476" spans="1:36" ht="18" customHeight="1">
      <c r="A1476" s="31"/>
      <c r="B1476" s="32"/>
      <c r="C1476" s="103"/>
      <c r="D1476" s="103"/>
      <c r="E1476" s="103"/>
      <c r="F1476" s="103"/>
      <c r="G1476" s="103"/>
      <c r="H1476" s="104"/>
      <c r="I1476" s="105"/>
      <c r="J1476" s="105"/>
      <c r="K1476" s="105"/>
      <c r="L1476" s="5"/>
      <c r="M1476" s="32"/>
      <c r="N1476" s="23"/>
      <c r="O1476" s="5"/>
      <c r="P1476" s="32"/>
      <c r="AI1476" s="3"/>
      <c r="AJ1476" s="3"/>
    </row>
    <row r="1477" spans="1:36" ht="18" customHeight="1">
      <c r="A1477" s="31"/>
      <c r="B1477" s="32"/>
      <c r="C1477" s="103"/>
      <c r="D1477" s="103"/>
      <c r="E1477" s="103"/>
      <c r="F1477" s="103"/>
      <c r="G1477" s="103"/>
      <c r="H1477" s="104"/>
      <c r="I1477" s="105"/>
      <c r="J1477" s="105"/>
      <c r="K1477" s="105"/>
      <c r="L1477" s="5"/>
      <c r="M1477" s="32"/>
      <c r="N1477" s="23"/>
      <c r="O1477" s="5"/>
      <c r="P1477" s="32"/>
      <c r="AI1477" s="3"/>
      <c r="AJ1477" s="3"/>
    </row>
    <row r="1478" spans="1:36" ht="18" customHeight="1">
      <c r="A1478" s="31"/>
      <c r="B1478" s="32"/>
      <c r="C1478" s="103"/>
      <c r="D1478" s="103"/>
      <c r="E1478" s="103"/>
      <c r="F1478" s="103"/>
      <c r="G1478" s="103"/>
      <c r="H1478" s="104"/>
      <c r="I1478" s="105"/>
      <c r="J1478" s="105"/>
      <c r="K1478" s="105"/>
      <c r="L1478" s="5"/>
      <c r="M1478" s="32"/>
      <c r="N1478" s="23"/>
      <c r="O1478" s="5"/>
      <c r="P1478" s="32"/>
      <c r="AI1478" s="3"/>
      <c r="AJ1478" s="3"/>
    </row>
    <row r="1479" spans="1:36" ht="18" customHeight="1">
      <c r="A1479" s="31"/>
      <c r="B1479" s="32"/>
      <c r="C1479" s="103"/>
      <c r="D1479" s="103"/>
      <c r="E1479" s="103"/>
      <c r="F1479" s="103"/>
      <c r="G1479" s="103"/>
      <c r="H1479" s="104"/>
      <c r="I1479" s="105"/>
      <c r="J1479" s="105"/>
      <c r="K1479" s="105"/>
      <c r="L1479" s="5"/>
      <c r="M1479" s="32"/>
      <c r="N1479" s="23"/>
      <c r="O1479" s="5"/>
      <c r="P1479" s="32"/>
      <c r="AI1479" s="3"/>
      <c r="AJ1479" s="3"/>
    </row>
    <row r="1480" spans="1:36" ht="18" customHeight="1">
      <c r="A1480" s="31"/>
      <c r="B1480" s="32"/>
      <c r="C1480" s="103"/>
      <c r="D1480" s="103"/>
      <c r="E1480" s="103"/>
      <c r="F1480" s="103"/>
      <c r="G1480" s="103"/>
      <c r="H1480" s="104"/>
      <c r="I1480" s="105"/>
      <c r="J1480" s="105"/>
      <c r="K1480" s="105"/>
      <c r="L1480" s="5"/>
      <c r="M1480" s="32"/>
      <c r="N1480" s="23"/>
      <c r="O1480" s="5"/>
      <c r="P1480" s="32"/>
      <c r="AI1480" s="3"/>
      <c r="AJ1480" s="3"/>
    </row>
    <row r="1481" spans="1:36" ht="18" customHeight="1">
      <c r="A1481" s="31"/>
      <c r="B1481" s="32"/>
      <c r="C1481" s="103"/>
      <c r="D1481" s="103"/>
      <c r="E1481" s="103"/>
      <c r="F1481" s="103"/>
      <c r="G1481" s="103"/>
      <c r="H1481" s="104"/>
      <c r="I1481" s="105"/>
      <c r="J1481" s="105"/>
      <c r="K1481" s="105"/>
      <c r="L1481" s="5"/>
      <c r="M1481" s="32"/>
      <c r="N1481" s="23"/>
      <c r="O1481" s="5"/>
      <c r="P1481" s="32"/>
      <c r="AI1481" s="3"/>
      <c r="AJ1481" s="3"/>
    </row>
    <row r="1482" spans="1:36" ht="18" customHeight="1">
      <c r="A1482" s="31"/>
      <c r="B1482" s="32"/>
      <c r="C1482" s="103"/>
      <c r="D1482" s="103"/>
      <c r="E1482" s="103"/>
      <c r="F1482" s="103"/>
      <c r="G1482" s="103"/>
      <c r="H1482" s="104"/>
      <c r="I1482" s="105"/>
      <c r="J1482" s="105"/>
      <c r="K1482" s="105"/>
      <c r="L1482" s="5"/>
      <c r="M1482" s="32"/>
      <c r="N1482" s="23"/>
      <c r="O1482" s="5"/>
      <c r="P1482" s="32"/>
      <c r="AI1482" s="3"/>
      <c r="AJ1482" s="3"/>
    </row>
    <row r="1483" spans="1:36" ht="18" customHeight="1">
      <c r="A1483" s="31"/>
      <c r="B1483" s="32"/>
      <c r="C1483" s="103"/>
      <c r="D1483" s="103"/>
      <c r="E1483" s="103"/>
      <c r="F1483" s="103"/>
      <c r="G1483" s="103"/>
      <c r="H1483" s="104"/>
      <c r="I1483" s="105"/>
      <c r="J1483" s="105"/>
      <c r="K1483" s="105"/>
      <c r="L1483" s="5"/>
      <c r="M1483" s="32"/>
      <c r="N1483" s="23"/>
      <c r="O1483" s="5"/>
      <c r="P1483" s="32"/>
      <c r="AI1483" s="3"/>
      <c r="AJ1483" s="3"/>
    </row>
    <row r="1484" spans="1:36" ht="18" customHeight="1">
      <c r="A1484" s="31"/>
      <c r="B1484" s="32"/>
      <c r="C1484" s="103"/>
      <c r="D1484" s="103"/>
      <c r="E1484" s="103"/>
      <c r="F1484" s="103"/>
      <c r="G1484" s="103"/>
      <c r="H1484" s="104"/>
      <c r="I1484" s="105"/>
      <c r="J1484" s="105"/>
      <c r="K1484" s="105"/>
      <c r="L1484" s="5"/>
      <c r="M1484" s="32"/>
      <c r="N1484" s="23"/>
      <c r="O1484" s="5"/>
      <c r="P1484" s="32"/>
      <c r="AI1484" s="3"/>
      <c r="AJ1484" s="3"/>
    </row>
    <row r="1485" spans="1:36" ht="18" customHeight="1">
      <c r="A1485" s="31"/>
      <c r="B1485" s="32"/>
      <c r="C1485" s="103"/>
      <c r="D1485" s="103"/>
      <c r="E1485" s="103"/>
      <c r="F1485" s="103"/>
      <c r="G1485" s="103"/>
      <c r="H1485" s="104"/>
      <c r="I1485" s="105"/>
      <c r="J1485" s="105"/>
      <c r="K1485" s="105"/>
      <c r="L1485" s="5"/>
      <c r="M1485" s="32"/>
      <c r="N1485" s="23"/>
      <c r="O1485" s="5"/>
      <c r="P1485" s="32"/>
      <c r="AI1485" s="3"/>
      <c r="AJ1485" s="3"/>
    </row>
    <row r="1486" spans="1:36" ht="18" customHeight="1">
      <c r="A1486" s="31"/>
      <c r="B1486" s="32"/>
      <c r="C1486" s="103"/>
      <c r="D1486" s="103"/>
      <c r="E1486" s="103"/>
      <c r="F1486" s="103"/>
      <c r="G1486" s="103"/>
      <c r="H1486" s="104"/>
      <c r="I1486" s="105"/>
      <c r="J1486" s="105"/>
      <c r="K1486" s="105"/>
      <c r="L1486" s="5"/>
      <c r="M1486" s="32"/>
      <c r="N1486" s="23"/>
      <c r="O1486" s="5"/>
      <c r="P1486" s="32"/>
      <c r="AI1486" s="3"/>
      <c r="AJ1486" s="3"/>
    </row>
    <row r="1487" spans="1:36" ht="18" customHeight="1">
      <c r="A1487" s="31"/>
      <c r="B1487" s="32"/>
      <c r="C1487" s="103"/>
      <c r="D1487" s="103"/>
      <c r="E1487" s="103"/>
      <c r="F1487" s="103"/>
      <c r="G1487" s="103"/>
      <c r="H1487" s="104"/>
      <c r="I1487" s="105"/>
      <c r="J1487" s="105"/>
      <c r="K1487" s="105"/>
      <c r="L1487" s="5"/>
      <c r="M1487" s="32"/>
      <c r="N1487" s="23"/>
      <c r="O1487" s="5"/>
      <c r="P1487" s="32"/>
      <c r="AI1487" s="3"/>
      <c r="AJ1487" s="3"/>
    </row>
    <row r="1488" spans="1:36" ht="18" customHeight="1">
      <c r="A1488" s="31"/>
      <c r="B1488" s="32"/>
      <c r="C1488" s="103"/>
      <c r="D1488" s="103"/>
      <c r="E1488" s="103"/>
      <c r="F1488" s="103"/>
      <c r="G1488" s="103"/>
      <c r="H1488" s="104"/>
      <c r="I1488" s="105"/>
      <c r="J1488" s="105"/>
      <c r="K1488" s="105"/>
      <c r="L1488" s="5"/>
      <c r="M1488" s="32"/>
      <c r="N1488" s="23"/>
      <c r="O1488" s="5"/>
      <c r="P1488" s="32"/>
      <c r="AI1488" s="3"/>
      <c r="AJ1488" s="3"/>
    </row>
    <row r="1489" spans="1:36" ht="18" customHeight="1">
      <c r="A1489" s="31"/>
      <c r="B1489" s="32"/>
      <c r="C1489" s="103"/>
      <c r="D1489" s="103"/>
      <c r="E1489" s="103"/>
      <c r="F1489" s="103"/>
      <c r="G1489" s="103"/>
      <c r="H1489" s="104"/>
      <c r="I1489" s="105"/>
      <c r="J1489" s="105"/>
      <c r="K1489" s="105"/>
      <c r="L1489" s="5"/>
      <c r="M1489" s="32"/>
      <c r="N1489" s="23"/>
      <c r="O1489" s="5"/>
      <c r="P1489" s="32"/>
      <c r="AI1489" s="3"/>
      <c r="AJ1489" s="3"/>
    </row>
    <row r="1490" spans="1:36" ht="18" customHeight="1">
      <c r="A1490" s="31"/>
      <c r="B1490" s="32"/>
      <c r="C1490" s="103"/>
      <c r="D1490" s="103"/>
      <c r="E1490" s="103"/>
      <c r="F1490" s="103"/>
      <c r="G1490" s="103"/>
      <c r="H1490" s="104"/>
      <c r="I1490" s="105"/>
      <c r="J1490" s="105"/>
      <c r="K1490" s="105"/>
      <c r="L1490" s="5"/>
      <c r="M1490" s="32"/>
      <c r="N1490" s="23"/>
      <c r="O1490" s="5"/>
      <c r="P1490" s="32"/>
      <c r="AI1490" s="3"/>
      <c r="AJ1490" s="3"/>
    </row>
    <row r="1491" spans="1:36" ht="18" customHeight="1">
      <c r="A1491" s="31"/>
      <c r="B1491" s="32"/>
      <c r="C1491" s="103"/>
      <c r="D1491" s="103"/>
      <c r="E1491" s="103"/>
      <c r="F1491" s="103"/>
      <c r="G1491" s="103"/>
      <c r="H1491" s="104"/>
      <c r="I1491" s="105"/>
      <c r="J1491" s="105"/>
      <c r="K1491" s="105"/>
      <c r="L1491" s="5"/>
      <c r="M1491" s="32"/>
      <c r="N1491" s="23"/>
      <c r="O1491" s="5"/>
      <c r="P1491" s="32"/>
      <c r="AI1491" s="3"/>
      <c r="AJ1491" s="3"/>
    </row>
    <row r="1492" spans="1:36" ht="18" customHeight="1">
      <c r="A1492" s="31"/>
      <c r="B1492" s="32"/>
      <c r="C1492" s="103"/>
      <c r="D1492" s="103"/>
      <c r="E1492" s="103"/>
      <c r="F1492" s="103"/>
      <c r="G1492" s="103"/>
      <c r="H1492" s="104"/>
      <c r="I1492" s="105"/>
      <c r="J1492" s="105"/>
      <c r="K1492" s="105"/>
      <c r="L1492" s="5"/>
      <c r="M1492" s="32"/>
      <c r="N1492" s="23"/>
      <c r="O1492" s="5"/>
      <c r="P1492" s="32"/>
      <c r="AI1492" s="3"/>
      <c r="AJ1492" s="3"/>
    </row>
    <row r="1493" spans="1:36" ht="18" customHeight="1">
      <c r="A1493" s="31"/>
      <c r="B1493" s="32"/>
      <c r="C1493" s="103"/>
      <c r="D1493" s="103"/>
      <c r="E1493" s="103"/>
      <c r="F1493" s="103"/>
      <c r="G1493" s="103"/>
      <c r="H1493" s="104"/>
      <c r="I1493" s="105"/>
      <c r="J1493" s="105"/>
      <c r="K1493" s="105"/>
      <c r="L1493" s="5"/>
      <c r="M1493" s="32"/>
      <c r="N1493" s="23"/>
      <c r="O1493" s="5"/>
      <c r="P1493" s="32"/>
      <c r="AI1493" s="3"/>
      <c r="AJ1493" s="3"/>
    </row>
    <row r="1494" spans="1:36" ht="18" customHeight="1">
      <c r="A1494" s="31"/>
      <c r="B1494" s="32"/>
      <c r="C1494" s="103"/>
      <c r="D1494" s="103"/>
      <c r="E1494" s="103"/>
      <c r="F1494" s="103"/>
      <c r="G1494" s="103"/>
      <c r="H1494" s="104"/>
      <c r="I1494" s="105"/>
      <c r="J1494" s="105"/>
      <c r="K1494" s="105"/>
      <c r="L1494" s="5"/>
      <c r="M1494" s="32"/>
      <c r="N1494" s="23"/>
      <c r="O1494" s="5"/>
      <c r="P1494" s="32"/>
      <c r="AI1494" s="3"/>
      <c r="AJ1494" s="3"/>
    </row>
    <row r="1495" spans="1:36" ht="18" customHeight="1">
      <c r="A1495" s="31"/>
      <c r="B1495" s="32"/>
      <c r="C1495" s="103"/>
      <c r="D1495" s="103"/>
      <c r="E1495" s="103"/>
      <c r="F1495" s="103"/>
      <c r="G1495" s="103"/>
      <c r="H1495" s="104"/>
      <c r="I1495" s="105"/>
      <c r="J1495" s="105"/>
      <c r="K1495" s="105"/>
      <c r="L1495" s="5"/>
      <c r="M1495" s="32"/>
      <c r="N1495" s="23"/>
      <c r="O1495" s="5"/>
      <c r="P1495" s="32"/>
      <c r="AI1495" s="3"/>
      <c r="AJ1495" s="3"/>
    </row>
    <row r="1496" spans="1:36" ht="18" customHeight="1">
      <c r="A1496" s="31"/>
      <c r="B1496" s="32"/>
      <c r="C1496" s="103"/>
      <c r="D1496" s="103"/>
      <c r="E1496" s="103"/>
      <c r="F1496" s="103"/>
      <c r="G1496" s="103"/>
      <c r="H1496" s="104"/>
      <c r="I1496" s="105"/>
      <c r="J1496" s="105"/>
      <c r="K1496" s="105"/>
      <c r="L1496" s="5"/>
      <c r="M1496" s="32"/>
      <c r="N1496" s="23"/>
      <c r="O1496" s="5"/>
      <c r="P1496" s="32"/>
      <c r="AI1496" s="3"/>
      <c r="AJ1496" s="3"/>
    </row>
    <row r="1497" spans="1:36" ht="18" customHeight="1">
      <c r="A1497" s="31"/>
      <c r="B1497" s="32"/>
      <c r="C1497" s="103"/>
      <c r="D1497" s="103"/>
      <c r="E1497" s="103"/>
      <c r="F1497" s="103"/>
      <c r="G1497" s="103"/>
      <c r="H1497" s="104"/>
      <c r="I1497" s="105"/>
      <c r="J1497" s="105"/>
      <c r="K1497" s="105"/>
      <c r="L1497" s="5"/>
      <c r="M1497" s="32"/>
      <c r="N1497" s="23"/>
      <c r="O1497" s="5"/>
      <c r="P1497" s="32"/>
      <c r="AI1497" s="3"/>
      <c r="AJ1497" s="3"/>
    </row>
    <row r="1498" spans="1:36" ht="18" customHeight="1">
      <c r="A1498" s="31"/>
      <c r="B1498" s="32"/>
      <c r="C1498" s="103"/>
      <c r="D1498" s="103"/>
      <c r="E1498" s="103"/>
      <c r="F1498" s="103"/>
      <c r="G1498" s="103"/>
      <c r="H1498" s="104"/>
      <c r="I1498" s="105"/>
      <c r="J1498" s="105"/>
      <c r="K1498" s="105"/>
      <c r="L1498" s="5"/>
      <c r="M1498" s="32"/>
      <c r="N1498" s="23"/>
      <c r="O1498" s="5"/>
      <c r="P1498" s="32"/>
      <c r="AI1498" s="3"/>
      <c r="AJ1498" s="3"/>
    </row>
    <row r="1499" spans="1:36" ht="18" customHeight="1">
      <c r="A1499" s="31"/>
      <c r="B1499" s="32"/>
      <c r="C1499" s="103"/>
      <c r="D1499" s="103"/>
      <c r="E1499" s="103"/>
      <c r="F1499" s="103"/>
      <c r="G1499" s="103"/>
      <c r="H1499" s="104"/>
      <c r="I1499" s="105"/>
      <c r="J1499" s="105"/>
      <c r="K1499" s="105"/>
      <c r="L1499" s="5"/>
      <c r="M1499" s="32"/>
      <c r="N1499" s="23"/>
      <c r="O1499" s="5"/>
      <c r="P1499" s="32"/>
      <c r="AI1499" s="3"/>
      <c r="AJ1499" s="3"/>
    </row>
    <row r="1500" spans="1:36" ht="18" customHeight="1">
      <c r="A1500" s="31"/>
      <c r="B1500" s="32"/>
      <c r="C1500" s="103"/>
      <c r="D1500" s="103"/>
      <c r="E1500" s="103"/>
      <c r="F1500" s="103"/>
      <c r="G1500" s="103"/>
      <c r="H1500" s="104"/>
      <c r="I1500" s="105"/>
      <c r="J1500" s="105"/>
      <c r="K1500" s="105"/>
      <c r="L1500" s="5"/>
      <c r="M1500" s="32"/>
      <c r="N1500" s="23"/>
      <c r="O1500" s="5"/>
      <c r="P1500" s="32"/>
      <c r="AI1500" s="3"/>
      <c r="AJ1500" s="3"/>
    </row>
    <row r="1501" spans="1:36" ht="18" customHeight="1">
      <c r="A1501" s="31"/>
      <c r="B1501" s="32"/>
      <c r="C1501" s="103"/>
      <c r="D1501" s="103"/>
      <c r="E1501" s="103"/>
      <c r="F1501" s="103"/>
      <c r="G1501" s="103"/>
      <c r="H1501" s="104"/>
      <c r="I1501" s="105"/>
      <c r="J1501" s="105"/>
      <c r="K1501" s="105"/>
      <c r="L1501" s="5"/>
      <c r="M1501" s="32"/>
      <c r="N1501" s="23"/>
      <c r="O1501" s="5"/>
      <c r="P1501" s="32"/>
      <c r="AI1501" s="3"/>
      <c r="AJ1501" s="3"/>
    </row>
    <row r="1502" spans="1:36" ht="18" customHeight="1">
      <c r="A1502" s="31"/>
      <c r="B1502" s="32"/>
      <c r="C1502" s="103"/>
      <c r="D1502" s="103"/>
      <c r="E1502" s="103"/>
      <c r="F1502" s="103"/>
      <c r="G1502" s="103"/>
      <c r="H1502" s="104"/>
      <c r="I1502" s="105"/>
      <c r="J1502" s="105"/>
      <c r="K1502" s="105"/>
      <c r="L1502" s="5"/>
      <c r="M1502" s="32"/>
      <c r="N1502" s="23"/>
      <c r="O1502" s="5"/>
      <c r="P1502" s="32"/>
      <c r="AI1502" s="3"/>
      <c r="AJ1502" s="3"/>
    </row>
    <row r="1503" spans="1:36" ht="18" customHeight="1">
      <c r="A1503" s="31"/>
      <c r="B1503" s="32"/>
      <c r="C1503" s="103"/>
      <c r="D1503" s="103"/>
      <c r="E1503" s="103"/>
      <c r="F1503" s="103"/>
      <c r="G1503" s="103"/>
      <c r="H1503" s="104"/>
      <c r="I1503" s="105"/>
      <c r="J1503" s="105"/>
      <c r="K1503" s="105"/>
      <c r="L1503" s="5"/>
      <c r="M1503" s="32"/>
      <c r="N1503" s="23"/>
      <c r="O1503" s="5"/>
      <c r="P1503" s="32"/>
      <c r="AI1503" s="3"/>
      <c r="AJ1503" s="3"/>
    </row>
    <row r="1504" spans="1:36" ht="18" customHeight="1">
      <c r="A1504" s="31"/>
      <c r="B1504" s="32"/>
      <c r="C1504" s="103"/>
      <c r="D1504" s="103"/>
      <c r="E1504" s="103"/>
      <c r="F1504" s="103"/>
      <c r="G1504" s="103"/>
      <c r="H1504" s="104"/>
      <c r="I1504" s="105"/>
      <c r="J1504" s="105"/>
      <c r="K1504" s="105"/>
      <c r="L1504" s="5"/>
      <c r="M1504" s="32"/>
      <c r="N1504" s="23"/>
      <c r="O1504" s="5"/>
      <c r="P1504" s="32"/>
      <c r="AI1504" s="3"/>
      <c r="AJ1504" s="3"/>
    </row>
    <row r="1505" spans="1:36" ht="18" customHeight="1">
      <c r="A1505" s="31"/>
      <c r="B1505" s="32"/>
      <c r="C1505" s="103"/>
      <c r="D1505" s="103"/>
      <c r="E1505" s="103"/>
      <c r="F1505" s="103"/>
      <c r="G1505" s="103"/>
      <c r="H1505" s="104"/>
      <c r="I1505" s="105"/>
      <c r="J1505" s="105"/>
      <c r="K1505" s="105"/>
      <c r="L1505" s="5"/>
      <c r="M1505" s="32"/>
      <c r="N1505" s="23"/>
      <c r="O1505" s="5"/>
      <c r="P1505" s="32"/>
      <c r="AI1505" s="3"/>
      <c r="AJ1505" s="3"/>
    </row>
    <row r="1506" spans="1:36" ht="18" customHeight="1">
      <c r="A1506" s="31"/>
      <c r="B1506" s="32"/>
      <c r="C1506" s="103"/>
      <c r="D1506" s="103"/>
      <c r="E1506" s="103"/>
      <c r="F1506" s="103"/>
      <c r="G1506" s="103"/>
      <c r="H1506" s="104"/>
      <c r="I1506" s="105"/>
      <c r="J1506" s="105"/>
      <c r="K1506" s="105"/>
      <c r="L1506" s="5"/>
      <c r="M1506" s="32"/>
      <c r="N1506" s="23"/>
      <c r="O1506" s="5"/>
      <c r="P1506" s="32"/>
      <c r="AI1506" s="3"/>
      <c r="AJ1506" s="3"/>
    </row>
    <row r="1507" spans="1:36" ht="18" customHeight="1">
      <c r="A1507" s="31"/>
      <c r="B1507" s="32"/>
      <c r="C1507" s="103"/>
      <c r="D1507" s="103"/>
      <c r="E1507" s="103"/>
      <c r="F1507" s="103"/>
      <c r="G1507" s="103"/>
      <c r="H1507" s="104"/>
      <c r="I1507" s="105"/>
      <c r="J1507" s="105"/>
      <c r="K1507" s="105"/>
      <c r="L1507" s="5"/>
      <c r="M1507" s="32"/>
      <c r="N1507" s="23"/>
      <c r="O1507" s="5"/>
      <c r="P1507" s="32"/>
      <c r="AI1507" s="3"/>
      <c r="AJ1507" s="3"/>
    </row>
    <row r="1508" spans="1:36" ht="18" customHeight="1">
      <c r="A1508" s="31"/>
      <c r="B1508" s="32"/>
      <c r="C1508" s="103"/>
      <c r="D1508" s="103"/>
      <c r="E1508" s="103"/>
      <c r="F1508" s="103"/>
      <c r="G1508" s="103"/>
      <c r="H1508" s="104"/>
      <c r="I1508" s="105"/>
      <c r="J1508" s="105"/>
      <c r="K1508" s="105"/>
      <c r="L1508" s="5"/>
      <c r="M1508" s="32"/>
      <c r="N1508" s="23"/>
      <c r="O1508" s="5"/>
      <c r="P1508" s="32"/>
      <c r="AI1508" s="3"/>
      <c r="AJ1508" s="3"/>
    </row>
    <row r="1509" spans="1:36" ht="18" customHeight="1">
      <c r="A1509" s="31"/>
      <c r="B1509" s="32"/>
      <c r="C1509" s="103"/>
      <c r="D1509" s="103"/>
      <c r="E1509" s="103"/>
      <c r="F1509" s="103"/>
      <c r="G1509" s="103"/>
      <c r="H1509" s="104"/>
      <c r="I1509" s="105"/>
      <c r="J1509" s="105"/>
      <c r="K1509" s="105"/>
      <c r="L1509" s="5"/>
      <c r="M1509" s="32"/>
      <c r="N1509" s="23"/>
      <c r="O1509" s="5"/>
      <c r="P1509" s="32"/>
      <c r="AI1509" s="3"/>
      <c r="AJ1509" s="3"/>
    </row>
    <row r="1510" spans="1:36" ht="18" customHeight="1">
      <c r="A1510" s="31"/>
      <c r="B1510" s="32"/>
      <c r="C1510" s="103"/>
      <c r="D1510" s="103"/>
      <c r="E1510" s="103"/>
      <c r="F1510" s="103"/>
      <c r="G1510" s="103"/>
      <c r="H1510" s="104"/>
      <c r="I1510" s="105"/>
      <c r="J1510" s="105"/>
      <c r="K1510" s="105"/>
      <c r="L1510" s="5"/>
      <c r="M1510" s="32"/>
      <c r="N1510" s="23"/>
      <c r="O1510" s="5"/>
      <c r="P1510" s="32"/>
      <c r="AI1510" s="3"/>
      <c r="AJ1510" s="3"/>
    </row>
    <row r="1511" spans="1:36" ht="18" customHeight="1">
      <c r="A1511" s="31"/>
      <c r="B1511" s="32"/>
      <c r="C1511" s="103"/>
      <c r="D1511" s="103"/>
      <c r="E1511" s="103"/>
      <c r="F1511" s="103"/>
      <c r="G1511" s="103"/>
      <c r="H1511" s="104"/>
      <c r="I1511" s="105"/>
      <c r="J1511" s="105"/>
      <c r="K1511" s="105"/>
      <c r="L1511" s="5"/>
      <c r="M1511" s="32"/>
      <c r="N1511" s="23"/>
      <c r="O1511" s="5"/>
      <c r="P1511" s="32"/>
      <c r="AI1511" s="3"/>
      <c r="AJ1511" s="3"/>
    </row>
    <row r="1512" spans="1:36" ht="18" customHeight="1">
      <c r="A1512" s="31"/>
      <c r="B1512" s="32"/>
      <c r="C1512" s="103"/>
      <c r="D1512" s="103"/>
      <c r="E1512" s="103"/>
      <c r="F1512" s="103"/>
      <c r="G1512" s="103"/>
      <c r="H1512" s="104"/>
      <c r="I1512" s="105"/>
      <c r="J1512" s="105"/>
      <c r="K1512" s="105"/>
      <c r="L1512" s="5"/>
      <c r="M1512" s="32"/>
      <c r="N1512" s="23"/>
      <c r="O1512" s="5"/>
      <c r="P1512" s="32"/>
      <c r="AI1512" s="3"/>
      <c r="AJ1512" s="3"/>
    </row>
    <row r="1513" spans="1:36" ht="18" customHeight="1">
      <c r="A1513" s="31"/>
      <c r="B1513" s="32"/>
      <c r="C1513" s="103"/>
      <c r="D1513" s="103"/>
      <c r="E1513" s="103"/>
      <c r="F1513" s="103"/>
      <c r="G1513" s="103"/>
      <c r="H1513" s="104"/>
      <c r="I1513" s="105"/>
      <c r="J1513" s="105"/>
      <c r="K1513" s="105"/>
      <c r="L1513" s="5"/>
      <c r="M1513" s="32"/>
      <c r="N1513" s="23"/>
      <c r="O1513" s="5"/>
      <c r="P1513" s="32"/>
      <c r="AI1513" s="3"/>
      <c r="AJ1513" s="3"/>
    </row>
    <row r="1514" spans="1:36" ht="18" customHeight="1">
      <c r="A1514" s="31"/>
      <c r="B1514" s="32"/>
      <c r="C1514" s="103"/>
      <c r="D1514" s="103"/>
      <c r="E1514" s="103"/>
      <c r="F1514" s="103"/>
      <c r="G1514" s="103"/>
      <c r="H1514" s="104"/>
      <c r="I1514" s="105"/>
      <c r="J1514" s="105"/>
      <c r="K1514" s="105"/>
      <c r="L1514" s="5"/>
      <c r="M1514" s="32"/>
      <c r="N1514" s="23"/>
      <c r="O1514" s="5"/>
      <c r="P1514" s="32"/>
      <c r="AI1514" s="3"/>
      <c r="AJ1514" s="3"/>
    </row>
    <row r="1515" spans="1:36" ht="18" customHeight="1">
      <c r="A1515" s="31"/>
      <c r="B1515" s="32"/>
      <c r="C1515" s="103"/>
      <c r="D1515" s="103"/>
      <c r="E1515" s="103"/>
      <c r="F1515" s="103"/>
      <c r="G1515" s="103"/>
      <c r="H1515" s="104"/>
      <c r="I1515" s="105"/>
      <c r="J1515" s="105"/>
      <c r="K1515" s="105"/>
      <c r="L1515" s="5"/>
      <c r="M1515" s="32"/>
      <c r="N1515" s="23"/>
      <c r="O1515" s="5"/>
      <c r="P1515" s="32"/>
      <c r="AI1515" s="3"/>
      <c r="AJ1515" s="3"/>
    </row>
    <row r="1516" spans="1:36" ht="18" customHeight="1">
      <c r="A1516" s="31"/>
      <c r="B1516" s="32"/>
      <c r="C1516" s="103"/>
      <c r="D1516" s="103"/>
      <c r="E1516" s="103"/>
      <c r="F1516" s="103"/>
      <c r="G1516" s="103"/>
      <c r="H1516" s="104"/>
      <c r="I1516" s="105"/>
      <c r="J1516" s="105"/>
      <c r="K1516" s="105"/>
      <c r="L1516" s="5"/>
      <c r="M1516" s="32"/>
      <c r="N1516" s="23"/>
      <c r="O1516" s="5"/>
      <c r="P1516" s="32"/>
      <c r="AI1516" s="3"/>
      <c r="AJ1516" s="3"/>
    </row>
    <row r="1517" spans="1:36" ht="18" customHeight="1">
      <c r="A1517" s="31"/>
      <c r="B1517" s="32"/>
      <c r="C1517" s="103"/>
      <c r="D1517" s="103"/>
      <c r="E1517" s="103"/>
      <c r="F1517" s="103"/>
      <c r="G1517" s="103"/>
      <c r="H1517" s="104"/>
      <c r="I1517" s="105"/>
      <c r="J1517" s="105"/>
      <c r="K1517" s="105"/>
      <c r="L1517" s="5"/>
      <c r="M1517" s="32"/>
      <c r="N1517" s="23"/>
      <c r="O1517" s="5"/>
      <c r="P1517" s="32"/>
      <c r="AI1517" s="3"/>
      <c r="AJ1517" s="3"/>
    </row>
    <row r="1518" spans="1:36" ht="18" customHeight="1">
      <c r="A1518" s="31"/>
      <c r="B1518" s="32"/>
      <c r="C1518" s="103"/>
      <c r="D1518" s="103"/>
      <c r="E1518" s="103"/>
      <c r="F1518" s="103"/>
      <c r="G1518" s="103"/>
      <c r="H1518" s="104"/>
      <c r="I1518" s="105"/>
      <c r="J1518" s="105"/>
      <c r="K1518" s="105"/>
      <c r="L1518" s="5"/>
      <c r="M1518" s="32"/>
      <c r="N1518" s="23"/>
      <c r="O1518" s="5"/>
      <c r="P1518" s="32"/>
      <c r="AI1518" s="3"/>
      <c r="AJ1518" s="3"/>
    </row>
    <row r="1519" spans="1:36" ht="18" customHeight="1">
      <c r="A1519" s="31"/>
      <c r="B1519" s="32"/>
      <c r="C1519" s="103"/>
      <c r="D1519" s="103"/>
      <c r="E1519" s="103"/>
      <c r="F1519" s="103"/>
      <c r="G1519" s="103"/>
      <c r="H1519" s="104"/>
      <c r="I1519" s="105"/>
      <c r="J1519" s="105"/>
      <c r="K1519" s="105"/>
      <c r="L1519" s="5"/>
      <c r="M1519" s="32"/>
      <c r="N1519" s="23"/>
      <c r="O1519" s="5"/>
      <c r="P1519" s="32"/>
      <c r="AI1519" s="3"/>
      <c r="AJ1519" s="3"/>
    </row>
    <row r="1520" spans="1:36" ht="18" customHeight="1">
      <c r="A1520" s="31"/>
      <c r="B1520" s="32"/>
      <c r="C1520" s="103"/>
      <c r="D1520" s="103"/>
      <c r="E1520" s="103"/>
      <c r="F1520" s="103"/>
      <c r="G1520" s="103"/>
      <c r="H1520" s="104"/>
      <c r="I1520" s="105"/>
      <c r="J1520" s="105"/>
      <c r="K1520" s="105"/>
      <c r="L1520" s="5"/>
      <c r="M1520" s="32"/>
      <c r="N1520" s="23"/>
      <c r="O1520" s="5"/>
      <c r="P1520" s="32"/>
      <c r="AI1520" s="3"/>
      <c r="AJ1520" s="3"/>
    </row>
    <row r="1521" spans="1:36" ht="18" customHeight="1">
      <c r="A1521" s="31"/>
      <c r="B1521" s="32"/>
      <c r="C1521" s="103"/>
      <c r="D1521" s="103"/>
      <c r="E1521" s="103"/>
      <c r="F1521" s="103"/>
      <c r="G1521" s="103"/>
      <c r="H1521" s="104"/>
      <c r="I1521" s="105"/>
      <c r="J1521" s="105"/>
      <c r="K1521" s="105"/>
      <c r="L1521" s="5"/>
      <c r="M1521" s="32"/>
      <c r="N1521" s="23"/>
      <c r="O1521" s="5"/>
      <c r="P1521" s="32"/>
      <c r="AI1521" s="3"/>
      <c r="AJ1521" s="3"/>
    </row>
    <row r="1522" spans="1:36" ht="18" customHeight="1">
      <c r="A1522" s="31"/>
      <c r="B1522" s="32"/>
      <c r="C1522" s="103"/>
      <c r="D1522" s="103"/>
      <c r="E1522" s="103"/>
      <c r="F1522" s="103"/>
      <c r="G1522" s="103"/>
      <c r="H1522" s="104"/>
      <c r="I1522" s="105"/>
      <c r="J1522" s="105"/>
      <c r="K1522" s="105"/>
      <c r="L1522" s="5"/>
      <c r="M1522" s="32"/>
      <c r="N1522" s="23"/>
      <c r="O1522" s="5"/>
      <c r="P1522" s="32"/>
      <c r="AI1522" s="3"/>
      <c r="AJ1522" s="3"/>
    </row>
    <row r="1523" spans="1:36" ht="18" customHeight="1">
      <c r="A1523" s="31"/>
      <c r="B1523" s="32"/>
      <c r="C1523" s="103"/>
      <c r="D1523" s="103"/>
      <c r="E1523" s="103"/>
      <c r="F1523" s="103"/>
      <c r="G1523" s="103"/>
      <c r="H1523" s="104"/>
      <c r="I1523" s="105"/>
      <c r="J1523" s="105"/>
      <c r="K1523" s="105"/>
      <c r="L1523" s="5"/>
      <c r="M1523" s="32"/>
      <c r="N1523" s="23"/>
      <c r="O1523" s="5"/>
      <c r="P1523" s="32"/>
      <c r="AI1523" s="3"/>
      <c r="AJ1523" s="3"/>
    </row>
    <row r="1524" spans="1:36" ht="18" customHeight="1">
      <c r="A1524" s="31"/>
      <c r="B1524" s="32"/>
      <c r="C1524" s="103"/>
      <c r="D1524" s="103"/>
      <c r="E1524" s="103"/>
      <c r="F1524" s="103"/>
      <c r="G1524" s="103"/>
      <c r="H1524" s="104"/>
      <c r="I1524" s="105"/>
      <c r="J1524" s="105"/>
      <c r="K1524" s="105"/>
      <c r="L1524" s="5"/>
      <c r="M1524" s="32"/>
      <c r="N1524" s="23"/>
      <c r="O1524" s="5"/>
      <c r="P1524" s="32"/>
      <c r="AI1524" s="3"/>
      <c r="AJ1524" s="3"/>
    </row>
    <row r="1525" spans="1:36" ht="18" customHeight="1">
      <c r="A1525" s="31"/>
      <c r="B1525" s="32"/>
      <c r="C1525" s="103"/>
      <c r="D1525" s="103"/>
      <c r="E1525" s="103"/>
      <c r="F1525" s="103"/>
      <c r="G1525" s="103"/>
      <c r="H1525" s="104"/>
      <c r="I1525" s="105"/>
      <c r="J1525" s="105"/>
      <c r="K1525" s="105"/>
      <c r="L1525" s="5"/>
      <c r="M1525" s="32"/>
      <c r="N1525" s="23"/>
      <c r="O1525" s="5"/>
      <c r="P1525" s="32"/>
      <c r="AI1525" s="3"/>
      <c r="AJ1525" s="3"/>
    </row>
    <row r="1526" spans="1:36" ht="18" customHeight="1">
      <c r="A1526" s="31"/>
      <c r="B1526" s="32"/>
      <c r="C1526" s="103"/>
      <c r="D1526" s="103"/>
      <c r="E1526" s="103"/>
      <c r="F1526" s="103"/>
      <c r="G1526" s="103"/>
      <c r="H1526" s="104"/>
      <c r="I1526" s="105"/>
      <c r="J1526" s="105"/>
      <c r="K1526" s="105"/>
      <c r="L1526" s="5"/>
      <c r="M1526" s="32"/>
      <c r="N1526" s="23"/>
      <c r="O1526" s="5"/>
      <c r="P1526" s="32"/>
      <c r="AI1526" s="3"/>
      <c r="AJ1526" s="3"/>
    </row>
    <row r="1527" spans="1:36" ht="18" customHeight="1">
      <c r="A1527" s="31"/>
      <c r="B1527" s="32"/>
      <c r="C1527" s="103"/>
      <c r="D1527" s="103"/>
      <c r="E1527" s="103"/>
      <c r="F1527" s="103"/>
      <c r="G1527" s="103"/>
      <c r="H1527" s="104"/>
      <c r="I1527" s="105"/>
      <c r="J1527" s="105"/>
      <c r="K1527" s="105"/>
      <c r="L1527" s="5"/>
      <c r="M1527" s="32"/>
      <c r="N1527" s="23"/>
      <c r="O1527" s="5"/>
      <c r="P1527" s="32"/>
      <c r="AI1527" s="3"/>
      <c r="AJ1527" s="3"/>
    </row>
    <row r="1528" spans="1:36" ht="18" customHeight="1">
      <c r="A1528" s="31"/>
      <c r="B1528" s="32"/>
      <c r="C1528" s="103"/>
      <c r="D1528" s="103"/>
      <c r="E1528" s="103"/>
      <c r="F1528" s="103"/>
      <c r="G1528" s="103"/>
      <c r="H1528" s="104"/>
      <c r="I1528" s="105"/>
      <c r="J1528" s="105"/>
      <c r="K1528" s="105"/>
      <c r="L1528" s="5"/>
      <c r="M1528" s="32"/>
      <c r="N1528" s="23"/>
      <c r="O1528" s="5"/>
      <c r="P1528" s="32"/>
      <c r="AI1528" s="3"/>
      <c r="AJ1528" s="3"/>
    </row>
    <row r="1529" spans="1:36" ht="18" customHeight="1">
      <c r="A1529" s="31"/>
      <c r="B1529" s="32"/>
      <c r="C1529" s="103"/>
      <c r="D1529" s="103"/>
      <c r="E1529" s="103"/>
      <c r="F1529" s="103"/>
      <c r="G1529" s="103"/>
      <c r="H1529" s="104"/>
      <c r="I1529" s="105"/>
      <c r="J1529" s="105"/>
      <c r="K1529" s="105"/>
      <c r="L1529" s="5"/>
      <c r="M1529" s="32"/>
      <c r="N1529" s="23"/>
      <c r="O1529" s="5"/>
      <c r="P1529" s="32"/>
      <c r="AI1529" s="3"/>
      <c r="AJ1529" s="3"/>
    </row>
    <row r="1530" spans="1:36" ht="18" customHeight="1">
      <c r="A1530" s="31"/>
      <c r="B1530" s="32"/>
      <c r="C1530" s="103"/>
      <c r="D1530" s="103"/>
      <c r="E1530" s="103"/>
      <c r="F1530" s="103"/>
      <c r="G1530" s="103"/>
      <c r="H1530" s="104"/>
      <c r="I1530" s="105"/>
      <c r="J1530" s="105"/>
      <c r="K1530" s="105"/>
      <c r="L1530" s="5"/>
      <c r="M1530" s="32"/>
      <c r="N1530" s="23"/>
      <c r="O1530" s="5"/>
      <c r="P1530" s="32"/>
      <c r="AI1530" s="3"/>
      <c r="AJ1530" s="3"/>
    </row>
    <row r="1531" spans="1:36" ht="18" customHeight="1">
      <c r="A1531" s="31"/>
      <c r="B1531" s="32"/>
      <c r="C1531" s="103"/>
      <c r="D1531" s="103"/>
      <c r="E1531" s="103"/>
      <c r="F1531" s="103"/>
      <c r="G1531" s="103"/>
      <c r="H1531" s="104"/>
      <c r="I1531" s="105"/>
      <c r="J1531" s="105"/>
      <c r="K1531" s="105"/>
      <c r="L1531" s="5"/>
      <c r="M1531" s="32"/>
      <c r="N1531" s="23"/>
      <c r="O1531" s="5"/>
      <c r="P1531" s="32"/>
      <c r="AI1531" s="3"/>
      <c r="AJ1531" s="3"/>
    </row>
    <row r="1532" spans="1:36" ht="18" customHeight="1">
      <c r="A1532" s="31"/>
      <c r="B1532" s="32"/>
      <c r="C1532" s="103"/>
      <c r="D1532" s="103"/>
      <c r="E1532" s="103"/>
      <c r="F1532" s="103"/>
      <c r="G1532" s="103"/>
      <c r="H1532" s="104"/>
      <c r="I1532" s="105"/>
      <c r="J1532" s="105"/>
      <c r="K1532" s="105"/>
      <c r="L1532" s="5"/>
      <c r="M1532" s="32"/>
      <c r="N1532" s="23"/>
      <c r="O1532" s="5"/>
      <c r="P1532" s="32"/>
      <c r="AI1532" s="3"/>
      <c r="AJ1532" s="3"/>
    </row>
    <row r="1533" spans="1:36" ht="18" customHeight="1">
      <c r="A1533" s="31"/>
      <c r="B1533" s="32"/>
      <c r="C1533" s="103"/>
      <c r="D1533" s="103"/>
      <c r="E1533" s="103"/>
      <c r="F1533" s="103"/>
      <c r="G1533" s="103"/>
      <c r="H1533" s="104"/>
      <c r="I1533" s="105"/>
      <c r="J1533" s="105"/>
      <c r="K1533" s="105"/>
      <c r="L1533" s="5"/>
      <c r="M1533" s="32"/>
      <c r="N1533" s="23"/>
      <c r="O1533" s="5"/>
      <c r="P1533" s="32"/>
      <c r="AI1533" s="3"/>
      <c r="AJ1533" s="3"/>
    </row>
    <row r="1534" spans="1:36" ht="18" customHeight="1">
      <c r="A1534" s="31"/>
      <c r="B1534" s="32"/>
      <c r="C1534" s="103"/>
      <c r="D1534" s="103"/>
      <c r="E1534" s="103"/>
      <c r="F1534" s="103"/>
      <c r="G1534" s="103"/>
      <c r="H1534" s="104"/>
      <c r="I1534" s="105"/>
      <c r="J1534" s="105"/>
      <c r="K1534" s="105"/>
      <c r="L1534" s="5"/>
      <c r="M1534" s="32"/>
      <c r="N1534" s="23"/>
      <c r="O1534" s="5"/>
      <c r="P1534" s="32"/>
      <c r="AI1534" s="3"/>
      <c r="AJ1534" s="3"/>
    </row>
    <row r="1535" spans="1:36" ht="18" customHeight="1">
      <c r="A1535" s="31"/>
      <c r="B1535" s="32"/>
      <c r="C1535" s="103"/>
      <c r="D1535" s="103"/>
      <c r="E1535" s="103"/>
      <c r="F1535" s="103"/>
      <c r="G1535" s="103"/>
      <c r="H1535" s="104"/>
      <c r="I1535" s="105"/>
      <c r="J1535" s="105"/>
      <c r="K1535" s="105"/>
      <c r="L1535" s="5"/>
      <c r="M1535" s="32"/>
      <c r="N1535" s="23"/>
      <c r="O1535" s="5"/>
      <c r="P1535" s="32"/>
      <c r="AI1535" s="3"/>
      <c r="AJ1535" s="3"/>
    </row>
    <row r="1536" spans="1:36" ht="18" customHeight="1">
      <c r="A1536" s="31"/>
      <c r="B1536" s="32"/>
      <c r="C1536" s="103"/>
      <c r="D1536" s="103"/>
      <c r="E1536" s="103"/>
      <c r="F1536" s="103"/>
      <c r="G1536" s="103"/>
      <c r="H1536" s="104"/>
      <c r="I1536" s="105"/>
      <c r="J1536" s="105"/>
      <c r="K1536" s="105"/>
      <c r="L1536" s="5"/>
      <c r="M1536" s="32"/>
      <c r="N1536" s="23"/>
      <c r="O1536" s="5"/>
      <c r="P1536" s="32"/>
      <c r="AI1536" s="3"/>
      <c r="AJ1536" s="3"/>
    </row>
    <row r="1537" spans="1:36" ht="18" customHeight="1">
      <c r="A1537" s="31"/>
      <c r="B1537" s="32"/>
      <c r="C1537" s="103"/>
      <c r="D1537" s="103"/>
      <c r="E1537" s="103"/>
      <c r="F1537" s="103"/>
      <c r="G1537" s="103"/>
      <c r="H1537" s="104"/>
      <c r="I1537" s="105"/>
      <c r="J1537" s="105"/>
      <c r="K1537" s="105"/>
      <c r="L1537" s="5"/>
      <c r="M1537" s="32"/>
      <c r="N1537" s="23"/>
      <c r="O1537" s="5"/>
      <c r="P1537" s="32"/>
      <c r="AI1537" s="3"/>
      <c r="AJ1537" s="3"/>
    </row>
    <row r="1538" spans="1:36" ht="18" customHeight="1">
      <c r="A1538" s="31"/>
      <c r="B1538" s="32"/>
      <c r="C1538" s="103"/>
      <c r="D1538" s="103"/>
      <c r="E1538" s="103"/>
      <c r="F1538" s="103"/>
      <c r="G1538" s="103"/>
      <c r="H1538" s="104"/>
      <c r="I1538" s="105"/>
      <c r="J1538" s="105"/>
      <c r="K1538" s="105"/>
      <c r="L1538" s="5"/>
      <c r="M1538" s="32"/>
      <c r="N1538" s="23"/>
      <c r="O1538" s="5"/>
      <c r="P1538" s="32"/>
      <c r="AI1538" s="3"/>
      <c r="AJ1538" s="3"/>
    </row>
    <row r="1539" spans="1:36" ht="18" customHeight="1">
      <c r="A1539" s="31"/>
      <c r="B1539" s="32"/>
      <c r="C1539" s="103"/>
      <c r="D1539" s="103"/>
      <c r="E1539" s="103"/>
      <c r="F1539" s="103"/>
      <c r="G1539" s="103"/>
      <c r="H1539" s="104"/>
      <c r="I1539" s="105"/>
      <c r="J1539" s="105"/>
      <c r="K1539" s="105"/>
      <c r="L1539" s="5"/>
      <c r="M1539" s="32"/>
      <c r="N1539" s="23"/>
      <c r="O1539" s="5"/>
      <c r="P1539" s="32"/>
      <c r="AI1539" s="3"/>
      <c r="AJ1539" s="3"/>
    </row>
    <row r="1540" spans="1:36" ht="18" customHeight="1">
      <c r="A1540" s="31"/>
      <c r="B1540" s="32"/>
      <c r="C1540" s="103"/>
      <c r="D1540" s="103"/>
      <c r="E1540" s="103"/>
      <c r="F1540" s="103"/>
      <c r="G1540" s="103"/>
      <c r="H1540" s="104"/>
      <c r="I1540" s="105"/>
      <c r="J1540" s="105"/>
      <c r="K1540" s="105"/>
      <c r="L1540" s="5"/>
      <c r="M1540" s="32"/>
      <c r="N1540" s="23"/>
      <c r="O1540" s="5"/>
      <c r="P1540" s="32"/>
      <c r="AI1540" s="3"/>
      <c r="AJ1540" s="3"/>
    </row>
    <row r="1541" spans="1:36" ht="18" customHeight="1">
      <c r="A1541" s="31"/>
      <c r="B1541" s="32"/>
      <c r="C1541" s="103"/>
      <c r="D1541" s="103"/>
      <c r="E1541" s="103"/>
      <c r="F1541" s="103"/>
      <c r="G1541" s="103"/>
      <c r="H1541" s="104"/>
      <c r="I1541" s="105"/>
      <c r="J1541" s="105"/>
      <c r="K1541" s="105"/>
      <c r="L1541" s="5"/>
      <c r="M1541" s="32"/>
      <c r="N1541" s="23"/>
      <c r="O1541" s="5"/>
      <c r="P1541" s="32"/>
      <c r="AI1541" s="3"/>
      <c r="AJ1541" s="3"/>
    </row>
    <row r="1542" spans="1:36" ht="18" customHeight="1">
      <c r="A1542" s="31"/>
      <c r="B1542" s="32"/>
      <c r="C1542" s="103"/>
      <c r="D1542" s="103"/>
      <c r="E1542" s="103"/>
      <c r="F1542" s="103"/>
      <c r="G1542" s="103"/>
      <c r="H1542" s="104"/>
      <c r="I1542" s="105"/>
      <c r="J1542" s="105"/>
      <c r="K1542" s="105"/>
      <c r="L1542" s="5"/>
      <c r="M1542" s="32"/>
      <c r="N1542" s="23"/>
      <c r="O1542" s="5"/>
      <c r="P1542" s="32"/>
      <c r="AI1542" s="3"/>
      <c r="AJ1542" s="3"/>
    </row>
    <row r="1543" spans="1:36" ht="18" customHeight="1">
      <c r="A1543" s="31"/>
      <c r="B1543" s="32"/>
      <c r="C1543" s="103"/>
      <c r="D1543" s="103"/>
      <c r="E1543" s="103"/>
      <c r="F1543" s="103"/>
      <c r="G1543" s="103"/>
      <c r="H1543" s="104"/>
      <c r="I1543" s="105"/>
      <c r="J1543" s="105"/>
      <c r="K1543" s="105"/>
      <c r="L1543" s="5"/>
      <c r="M1543" s="32"/>
      <c r="N1543" s="23"/>
      <c r="O1543" s="5"/>
      <c r="P1543" s="32"/>
      <c r="AI1543" s="3"/>
      <c r="AJ1543" s="3"/>
    </row>
    <row r="1544" spans="1:36" ht="18" customHeight="1">
      <c r="A1544" s="31"/>
      <c r="B1544" s="32"/>
      <c r="C1544" s="103"/>
      <c r="D1544" s="103"/>
      <c r="E1544" s="103"/>
      <c r="F1544" s="103"/>
      <c r="G1544" s="103"/>
      <c r="H1544" s="104"/>
      <c r="I1544" s="105"/>
      <c r="J1544" s="105"/>
      <c r="K1544" s="105"/>
      <c r="L1544" s="5"/>
      <c r="M1544" s="32"/>
      <c r="N1544" s="23"/>
      <c r="O1544" s="5"/>
      <c r="P1544" s="32"/>
      <c r="AI1544" s="3"/>
      <c r="AJ1544" s="3"/>
    </row>
    <row r="1545" spans="1:36" ht="18" customHeight="1">
      <c r="A1545" s="31"/>
      <c r="B1545" s="32"/>
      <c r="C1545" s="103"/>
      <c r="D1545" s="103"/>
      <c r="E1545" s="103"/>
      <c r="F1545" s="103"/>
      <c r="G1545" s="103"/>
      <c r="H1545" s="104"/>
      <c r="I1545" s="105"/>
      <c r="J1545" s="105"/>
      <c r="K1545" s="105"/>
      <c r="L1545" s="5"/>
      <c r="M1545" s="32"/>
      <c r="N1545" s="23"/>
      <c r="O1545" s="5"/>
      <c r="P1545" s="32"/>
      <c r="AI1545" s="3"/>
      <c r="AJ1545" s="3"/>
    </row>
    <row r="1546" spans="1:36" ht="18" customHeight="1">
      <c r="A1546" s="31"/>
      <c r="B1546" s="32"/>
      <c r="C1546" s="103"/>
      <c r="D1546" s="103"/>
      <c r="E1546" s="103"/>
      <c r="F1546" s="103"/>
      <c r="G1546" s="103"/>
      <c r="H1546" s="104"/>
      <c r="I1546" s="105"/>
      <c r="J1546" s="105"/>
      <c r="K1546" s="105"/>
      <c r="L1546" s="5"/>
      <c r="M1546" s="32"/>
      <c r="N1546" s="23"/>
      <c r="O1546" s="5"/>
      <c r="P1546" s="32"/>
      <c r="AI1546" s="3"/>
      <c r="AJ1546" s="3"/>
    </row>
    <row r="1547" spans="1:36" ht="18" customHeight="1">
      <c r="A1547" s="31"/>
      <c r="B1547" s="32"/>
      <c r="C1547" s="103"/>
      <c r="D1547" s="103"/>
      <c r="E1547" s="103"/>
      <c r="F1547" s="103"/>
      <c r="G1547" s="103"/>
      <c r="H1547" s="104"/>
      <c r="I1547" s="105"/>
      <c r="J1547" s="105"/>
      <c r="K1547" s="105"/>
      <c r="L1547" s="5"/>
      <c r="M1547" s="32"/>
      <c r="N1547" s="23"/>
      <c r="O1547" s="5"/>
      <c r="P1547" s="32"/>
      <c r="AI1547" s="3"/>
      <c r="AJ1547" s="3"/>
    </row>
    <row r="1548" spans="1:36" ht="18" customHeight="1">
      <c r="A1548" s="31"/>
      <c r="B1548" s="32"/>
      <c r="C1548" s="103"/>
      <c r="D1548" s="103"/>
      <c r="E1548" s="103"/>
      <c r="F1548" s="103"/>
      <c r="G1548" s="103"/>
      <c r="H1548" s="104"/>
      <c r="I1548" s="105"/>
      <c r="J1548" s="105"/>
      <c r="K1548" s="105"/>
      <c r="L1548" s="5"/>
      <c r="M1548" s="32"/>
      <c r="N1548" s="23"/>
      <c r="O1548" s="5"/>
      <c r="P1548" s="32"/>
      <c r="AI1548" s="3"/>
      <c r="AJ1548" s="3"/>
    </row>
    <row r="1549" spans="1:36" ht="18" customHeight="1">
      <c r="A1549" s="31"/>
      <c r="B1549" s="32"/>
      <c r="C1549" s="103"/>
      <c r="D1549" s="103"/>
      <c r="E1549" s="103"/>
      <c r="F1549" s="103"/>
      <c r="G1549" s="103"/>
      <c r="H1549" s="104"/>
      <c r="I1549" s="105"/>
      <c r="J1549" s="105"/>
      <c r="K1549" s="105"/>
      <c r="L1549" s="5"/>
      <c r="M1549" s="32"/>
      <c r="N1549" s="23"/>
      <c r="O1549" s="5"/>
      <c r="P1549" s="32"/>
      <c r="AI1549" s="3"/>
      <c r="AJ1549" s="3"/>
    </row>
    <row r="1550" spans="1:36" ht="18" customHeight="1">
      <c r="A1550" s="31"/>
      <c r="B1550" s="32"/>
      <c r="C1550" s="103"/>
      <c r="D1550" s="103"/>
      <c r="E1550" s="103"/>
      <c r="F1550" s="103"/>
      <c r="G1550" s="103"/>
      <c r="H1550" s="104"/>
      <c r="I1550" s="105"/>
      <c r="J1550" s="105"/>
      <c r="K1550" s="105"/>
      <c r="L1550" s="5"/>
      <c r="M1550" s="32"/>
      <c r="N1550" s="23"/>
      <c r="O1550" s="5"/>
      <c r="P1550" s="32"/>
      <c r="AI1550" s="3"/>
      <c r="AJ1550" s="3"/>
    </row>
    <row r="1551" spans="1:36" ht="18" customHeight="1">
      <c r="A1551" s="31"/>
      <c r="B1551" s="32"/>
      <c r="C1551" s="103"/>
      <c r="D1551" s="103"/>
      <c r="E1551" s="103"/>
      <c r="F1551" s="103"/>
      <c r="G1551" s="103"/>
      <c r="H1551" s="104"/>
      <c r="I1551" s="105"/>
      <c r="J1551" s="105"/>
      <c r="K1551" s="105"/>
      <c r="L1551" s="5"/>
      <c r="M1551" s="32"/>
      <c r="N1551" s="23"/>
      <c r="O1551" s="5"/>
      <c r="P1551" s="32"/>
      <c r="AI1551" s="3"/>
      <c r="AJ1551" s="3"/>
    </row>
    <row r="1552" spans="1:36" ht="18" customHeight="1">
      <c r="A1552" s="31"/>
      <c r="B1552" s="32"/>
      <c r="C1552" s="103"/>
      <c r="D1552" s="103"/>
      <c r="E1552" s="103"/>
      <c r="F1552" s="103"/>
      <c r="G1552" s="103"/>
      <c r="H1552" s="104"/>
      <c r="I1552" s="105"/>
      <c r="J1552" s="105"/>
      <c r="K1552" s="105"/>
      <c r="L1552" s="5"/>
      <c r="M1552" s="32"/>
      <c r="N1552" s="23"/>
      <c r="O1552" s="5"/>
      <c r="P1552" s="32"/>
      <c r="AI1552" s="3"/>
      <c r="AJ1552" s="3"/>
    </row>
    <row r="1553" spans="1:36" ht="18" customHeight="1">
      <c r="A1553" s="31"/>
      <c r="B1553" s="32"/>
      <c r="C1553" s="103"/>
      <c r="D1553" s="103"/>
      <c r="E1553" s="103"/>
      <c r="F1553" s="103"/>
      <c r="G1553" s="103"/>
      <c r="H1553" s="104"/>
      <c r="I1553" s="105"/>
      <c r="J1553" s="105"/>
      <c r="K1553" s="105"/>
      <c r="L1553" s="5"/>
      <c r="M1553" s="32"/>
      <c r="N1553" s="23"/>
      <c r="O1553" s="5"/>
      <c r="P1553" s="32"/>
      <c r="AI1553" s="3"/>
      <c r="AJ1553" s="3"/>
    </row>
    <row r="1554" spans="1:36" ht="18" customHeight="1">
      <c r="A1554" s="31"/>
      <c r="B1554" s="32"/>
      <c r="C1554" s="103"/>
      <c r="D1554" s="103"/>
      <c r="E1554" s="103"/>
      <c r="F1554" s="103"/>
      <c r="G1554" s="103"/>
      <c r="H1554" s="104"/>
      <c r="I1554" s="105"/>
      <c r="J1554" s="105"/>
      <c r="K1554" s="105"/>
      <c r="L1554" s="5"/>
      <c r="M1554" s="32"/>
      <c r="N1554" s="23"/>
      <c r="O1554" s="5"/>
      <c r="P1554" s="32"/>
      <c r="AI1554" s="3"/>
      <c r="AJ1554" s="3"/>
    </row>
    <row r="1555" spans="1:36" ht="18" customHeight="1">
      <c r="A1555" s="31"/>
      <c r="B1555" s="32"/>
      <c r="C1555" s="103"/>
      <c r="D1555" s="103"/>
      <c r="E1555" s="103"/>
      <c r="F1555" s="103"/>
      <c r="G1555" s="103"/>
      <c r="H1555" s="104"/>
      <c r="I1555" s="105"/>
      <c r="J1555" s="105"/>
      <c r="K1555" s="105"/>
      <c r="L1555" s="5"/>
      <c r="M1555" s="32"/>
      <c r="N1555" s="23"/>
      <c r="O1555" s="5"/>
      <c r="P1555" s="32"/>
      <c r="AI1555" s="3"/>
      <c r="AJ1555" s="3"/>
    </row>
    <row r="1556" spans="1:36" ht="18" customHeight="1">
      <c r="A1556" s="31"/>
      <c r="B1556" s="32"/>
      <c r="C1556" s="103"/>
      <c r="D1556" s="103"/>
      <c r="E1556" s="103"/>
      <c r="F1556" s="103"/>
      <c r="G1556" s="103"/>
      <c r="H1556" s="104"/>
      <c r="I1556" s="105"/>
      <c r="J1556" s="105"/>
      <c r="K1556" s="105"/>
      <c r="L1556" s="5"/>
      <c r="M1556" s="32"/>
      <c r="N1556" s="23"/>
      <c r="O1556" s="5"/>
      <c r="P1556" s="32"/>
      <c r="AI1556" s="3"/>
      <c r="AJ1556" s="3"/>
    </row>
    <row r="1557" spans="1:36" ht="18" customHeight="1">
      <c r="A1557" s="31"/>
      <c r="B1557" s="32"/>
      <c r="C1557" s="103"/>
      <c r="D1557" s="103"/>
      <c r="E1557" s="103"/>
      <c r="F1557" s="103"/>
      <c r="G1557" s="103"/>
      <c r="H1557" s="104"/>
      <c r="I1557" s="105"/>
      <c r="J1557" s="105"/>
      <c r="K1557" s="105"/>
      <c r="L1557" s="5"/>
      <c r="M1557" s="32"/>
      <c r="N1557" s="23"/>
      <c r="O1557" s="5"/>
      <c r="P1557" s="32"/>
      <c r="AI1557" s="3"/>
      <c r="AJ1557" s="3"/>
    </row>
    <row r="1558" spans="1:36" ht="18" customHeight="1">
      <c r="A1558" s="31"/>
      <c r="B1558" s="32"/>
      <c r="C1558" s="103"/>
      <c r="D1558" s="103"/>
      <c r="E1558" s="103"/>
      <c r="F1558" s="103"/>
      <c r="G1558" s="103"/>
      <c r="H1558" s="104"/>
      <c r="I1558" s="105"/>
      <c r="J1558" s="105"/>
      <c r="K1558" s="105"/>
      <c r="L1558" s="5"/>
      <c r="M1558" s="32"/>
      <c r="N1558" s="23"/>
      <c r="O1558" s="5"/>
      <c r="P1558" s="32"/>
      <c r="AI1558" s="3"/>
      <c r="AJ1558" s="3"/>
    </row>
    <row r="1559" spans="1:36" ht="18" customHeight="1">
      <c r="A1559" s="31"/>
      <c r="B1559" s="32"/>
      <c r="C1559" s="103"/>
      <c r="D1559" s="103"/>
      <c r="E1559" s="103"/>
      <c r="F1559" s="103"/>
      <c r="G1559" s="103"/>
      <c r="H1559" s="104"/>
      <c r="I1559" s="105"/>
      <c r="J1559" s="105"/>
      <c r="K1559" s="105"/>
      <c r="L1559" s="5"/>
      <c r="M1559" s="32"/>
      <c r="N1559" s="23"/>
      <c r="O1559" s="5"/>
      <c r="P1559" s="32"/>
      <c r="AI1559" s="3"/>
      <c r="AJ1559" s="3"/>
    </row>
    <row r="1560" spans="1:36" ht="18" customHeight="1">
      <c r="A1560" s="31"/>
      <c r="B1560" s="32"/>
      <c r="C1560" s="103"/>
      <c r="D1560" s="103"/>
      <c r="E1560" s="103"/>
      <c r="F1560" s="103"/>
      <c r="G1560" s="103"/>
      <c r="H1560" s="104"/>
      <c r="I1560" s="105"/>
      <c r="J1560" s="105"/>
      <c r="K1560" s="105"/>
      <c r="L1560" s="5"/>
      <c r="M1560" s="32"/>
      <c r="N1560" s="23"/>
      <c r="O1560" s="5"/>
      <c r="P1560" s="32"/>
      <c r="AI1560" s="3"/>
      <c r="AJ1560" s="3"/>
    </row>
    <row r="1561" spans="1:36" ht="18" customHeight="1">
      <c r="A1561" s="31"/>
      <c r="B1561" s="32"/>
      <c r="C1561" s="103"/>
      <c r="D1561" s="103"/>
      <c r="E1561" s="103"/>
      <c r="F1561" s="103"/>
      <c r="G1561" s="103"/>
      <c r="H1561" s="104"/>
      <c r="I1561" s="105"/>
      <c r="J1561" s="105"/>
      <c r="K1561" s="105"/>
      <c r="L1561" s="5"/>
      <c r="M1561" s="32"/>
      <c r="N1561" s="23"/>
      <c r="O1561" s="5"/>
      <c r="P1561" s="32"/>
      <c r="AI1561" s="3"/>
      <c r="AJ1561" s="3"/>
    </row>
    <row r="1562" spans="1:36" ht="18" customHeight="1">
      <c r="A1562" s="31"/>
      <c r="B1562" s="32"/>
      <c r="C1562" s="103"/>
      <c r="D1562" s="103"/>
      <c r="E1562" s="103"/>
      <c r="F1562" s="103"/>
      <c r="G1562" s="103"/>
      <c r="H1562" s="104"/>
      <c r="I1562" s="105"/>
      <c r="J1562" s="105"/>
      <c r="K1562" s="105"/>
      <c r="L1562" s="5"/>
      <c r="M1562" s="32"/>
      <c r="N1562" s="23"/>
      <c r="O1562" s="5"/>
      <c r="P1562" s="32"/>
      <c r="AI1562" s="3"/>
      <c r="AJ1562" s="3"/>
    </row>
    <row r="1563" spans="1:36" ht="18" customHeight="1">
      <c r="A1563" s="31"/>
      <c r="B1563" s="32"/>
      <c r="C1563" s="103"/>
      <c r="D1563" s="103"/>
      <c r="E1563" s="103"/>
      <c r="F1563" s="103"/>
      <c r="G1563" s="103"/>
      <c r="H1563" s="104"/>
      <c r="I1563" s="105"/>
      <c r="J1563" s="105"/>
      <c r="K1563" s="105"/>
      <c r="L1563" s="5"/>
      <c r="M1563" s="32"/>
      <c r="N1563" s="23"/>
      <c r="O1563" s="5"/>
      <c r="P1563" s="32"/>
      <c r="AI1563" s="3"/>
      <c r="AJ1563" s="3"/>
    </row>
    <row r="1564" spans="1:36" ht="18" customHeight="1">
      <c r="A1564" s="31"/>
      <c r="B1564" s="32"/>
      <c r="C1564" s="103"/>
      <c r="D1564" s="103"/>
      <c r="E1564" s="103"/>
      <c r="F1564" s="103"/>
      <c r="G1564" s="103"/>
      <c r="H1564" s="104"/>
      <c r="I1564" s="105"/>
      <c r="J1564" s="105"/>
      <c r="K1564" s="105"/>
      <c r="L1564" s="5"/>
      <c r="M1564" s="32"/>
      <c r="N1564" s="23"/>
      <c r="O1564" s="5"/>
      <c r="P1564" s="32"/>
      <c r="AI1564" s="3"/>
      <c r="AJ1564" s="3"/>
    </row>
    <row r="1565" spans="1:36" ht="18" customHeight="1">
      <c r="A1565" s="31"/>
      <c r="B1565" s="32"/>
      <c r="C1565" s="103"/>
      <c r="D1565" s="103"/>
      <c r="E1565" s="103"/>
      <c r="F1565" s="103"/>
      <c r="G1565" s="103"/>
      <c r="H1565" s="104"/>
      <c r="I1565" s="105"/>
      <c r="J1565" s="105"/>
      <c r="K1565" s="105"/>
      <c r="L1565" s="5"/>
      <c r="M1565" s="32"/>
      <c r="N1565" s="23"/>
      <c r="O1565" s="5"/>
      <c r="P1565" s="32"/>
      <c r="AI1565" s="3"/>
      <c r="AJ1565" s="3"/>
    </row>
    <row r="1566" spans="1:36" ht="18" customHeight="1">
      <c r="A1566" s="31"/>
      <c r="B1566" s="32"/>
      <c r="C1566" s="103"/>
      <c r="D1566" s="103"/>
      <c r="E1566" s="103"/>
      <c r="F1566" s="103"/>
      <c r="G1566" s="103"/>
      <c r="H1566" s="104"/>
      <c r="I1566" s="105"/>
      <c r="J1566" s="105"/>
      <c r="K1566" s="105"/>
      <c r="L1566" s="5"/>
      <c r="M1566" s="32"/>
      <c r="N1566" s="23"/>
      <c r="O1566" s="5"/>
      <c r="P1566" s="32"/>
      <c r="AI1566" s="3"/>
      <c r="AJ1566" s="3"/>
    </row>
    <row r="1567" spans="1:36" ht="18" customHeight="1">
      <c r="A1567" s="31"/>
      <c r="B1567" s="32"/>
      <c r="C1567" s="103"/>
      <c r="D1567" s="103"/>
      <c r="E1567" s="103"/>
      <c r="F1567" s="103"/>
      <c r="G1567" s="103"/>
      <c r="H1567" s="104"/>
      <c r="I1567" s="105"/>
      <c r="J1567" s="105"/>
      <c r="K1567" s="105"/>
      <c r="L1567" s="5"/>
      <c r="M1567" s="32"/>
      <c r="N1567" s="23"/>
      <c r="O1567" s="5"/>
      <c r="P1567" s="32"/>
      <c r="AI1567" s="3"/>
      <c r="AJ1567" s="3"/>
    </row>
    <row r="1568" spans="1:36" ht="18" customHeight="1">
      <c r="A1568" s="31"/>
      <c r="B1568" s="32"/>
      <c r="C1568" s="103"/>
      <c r="D1568" s="103"/>
      <c r="E1568" s="103"/>
      <c r="F1568" s="103"/>
      <c r="G1568" s="103"/>
      <c r="H1568" s="104"/>
      <c r="I1568" s="105"/>
      <c r="J1568" s="105"/>
      <c r="K1568" s="105"/>
      <c r="L1568" s="5"/>
      <c r="M1568" s="32"/>
      <c r="N1568" s="23"/>
      <c r="O1568" s="5"/>
      <c r="P1568" s="32"/>
      <c r="AI1568" s="3"/>
      <c r="AJ1568" s="3"/>
    </row>
    <row r="1569" spans="1:36" ht="18" customHeight="1">
      <c r="A1569" s="31"/>
      <c r="B1569" s="32"/>
      <c r="C1569" s="103"/>
      <c r="D1569" s="103"/>
      <c r="E1569" s="103"/>
      <c r="F1569" s="103"/>
      <c r="G1569" s="103"/>
      <c r="H1569" s="104"/>
      <c r="I1569" s="105"/>
      <c r="J1569" s="105"/>
      <c r="K1569" s="105"/>
      <c r="L1569" s="5"/>
      <c r="M1569" s="32"/>
      <c r="N1569" s="23"/>
      <c r="O1569" s="5"/>
      <c r="P1569" s="32"/>
      <c r="AI1569" s="3"/>
      <c r="AJ1569" s="3"/>
    </row>
    <row r="1570" spans="1:36" ht="18" customHeight="1">
      <c r="A1570" s="31"/>
      <c r="B1570" s="32"/>
      <c r="C1570" s="103"/>
      <c r="D1570" s="103"/>
      <c r="E1570" s="103"/>
      <c r="F1570" s="103"/>
      <c r="G1570" s="103"/>
      <c r="H1570" s="104"/>
      <c r="I1570" s="105"/>
      <c r="J1570" s="105"/>
      <c r="K1570" s="105"/>
      <c r="L1570" s="5"/>
      <c r="M1570" s="32"/>
      <c r="N1570" s="23"/>
      <c r="O1570" s="5"/>
      <c r="P1570" s="32"/>
      <c r="AI1570" s="3"/>
      <c r="AJ1570" s="3"/>
    </row>
    <row r="1571" spans="1:36" ht="18" customHeight="1">
      <c r="A1571" s="31"/>
      <c r="B1571" s="32"/>
      <c r="C1571" s="103"/>
      <c r="D1571" s="103"/>
      <c r="E1571" s="103"/>
      <c r="F1571" s="103"/>
      <c r="G1571" s="103"/>
      <c r="H1571" s="104"/>
      <c r="I1571" s="105"/>
      <c r="J1571" s="105"/>
      <c r="K1571" s="105"/>
      <c r="L1571" s="5"/>
      <c r="M1571" s="32"/>
      <c r="N1571" s="23"/>
      <c r="O1571" s="5"/>
      <c r="P1571" s="32"/>
      <c r="AI1571" s="3"/>
      <c r="AJ1571" s="3"/>
    </row>
    <row r="1572" spans="1:36" ht="18" customHeight="1">
      <c r="A1572" s="31"/>
      <c r="B1572" s="32"/>
      <c r="C1572" s="103"/>
      <c r="D1572" s="103"/>
      <c r="E1572" s="103"/>
      <c r="F1572" s="103"/>
      <c r="G1572" s="103"/>
      <c r="H1572" s="104"/>
      <c r="I1572" s="105"/>
      <c r="J1572" s="105"/>
      <c r="K1572" s="105"/>
      <c r="L1572" s="5"/>
      <c r="M1572" s="32"/>
      <c r="N1572" s="23"/>
      <c r="O1572" s="5"/>
      <c r="P1572" s="32"/>
      <c r="AI1572" s="3"/>
      <c r="AJ1572" s="3"/>
    </row>
    <row r="1573" spans="1:36" ht="18" customHeight="1">
      <c r="A1573" s="31"/>
      <c r="B1573" s="32"/>
      <c r="C1573" s="103"/>
      <c r="D1573" s="103"/>
      <c r="E1573" s="103"/>
      <c r="F1573" s="103"/>
      <c r="G1573" s="103"/>
      <c r="H1573" s="104"/>
      <c r="I1573" s="105"/>
      <c r="J1573" s="105"/>
      <c r="K1573" s="105"/>
      <c r="L1573" s="5"/>
      <c r="M1573" s="32"/>
      <c r="N1573" s="23"/>
      <c r="O1573" s="5"/>
      <c r="P1573" s="32"/>
      <c r="AI1573" s="3"/>
      <c r="AJ1573" s="3"/>
    </row>
    <row r="1574" spans="1:36" ht="18" customHeight="1">
      <c r="A1574" s="31"/>
      <c r="B1574" s="32"/>
      <c r="C1574" s="103"/>
      <c r="D1574" s="103"/>
      <c r="E1574" s="103"/>
      <c r="F1574" s="103"/>
      <c r="G1574" s="103"/>
      <c r="H1574" s="104"/>
      <c r="I1574" s="105"/>
      <c r="J1574" s="105"/>
      <c r="K1574" s="105"/>
      <c r="L1574" s="5"/>
      <c r="M1574" s="32"/>
      <c r="N1574" s="23"/>
      <c r="O1574" s="5"/>
      <c r="P1574" s="32"/>
      <c r="AI1574" s="3"/>
      <c r="AJ1574" s="3"/>
    </row>
    <row r="1575" spans="1:36" ht="18" customHeight="1">
      <c r="A1575" s="31"/>
      <c r="B1575" s="32"/>
      <c r="C1575" s="103"/>
      <c r="D1575" s="103"/>
      <c r="E1575" s="103"/>
      <c r="F1575" s="103"/>
      <c r="G1575" s="103"/>
      <c r="H1575" s="104"/>
      <c r="I1575" s="105"/>
      <c r="J1575" s="105"/>
      <c r="K1575" s="105"/>
      <c r="L1575" s="5"/>
      <c r="M1575" s="32"/>
      <c r="N1575" s="23"/>
      <c r="O1575" s="5"/>
      <c r="P1575" s="32"/>
      <c r="AI1575" s="3"/>
      <c r="AJ1575" s="3"/>
    </row>
    <row r="1576" spans="1:36" ht="18" customHeight="1">
      <c r="A1576" s="31"/>
      <c r="B1576" s="32"/>
      <c r="C1576" s="103"/>
      <c r="D1576" s="103"/>
      <c r="E1576" s="103"/>
      <c r="F1576" s="103"/>
      <c r="G1576" s="103"/>
      <c r="H1576" s="104"/>
      <c r="I1576" s="105"/>
      <c r="J1576" s="105"/>
      <c r="K1576" s="105"/>
      <c r="L1576" s="5"/>
      <c r="M1576" s="32"/>
      <c r="N1576" s="23"/>
      <c r="O1576" s="5"/>
      <c r="P1576" s="32"/>
      <c r="AI1576" s="3"/>
      <c r="AJ1576" s="3"/>
    </row>
    <row r="1577" spans="1:36" ht="18" customHeight="1">
      <c r="A1577" s="31"/>
      <c r="B1577" s="32"/>
      <c r="C1577" s="103"/>
      <c r="D1577" s="103"/>
      <c r="E1577" s="103"/>
      <c r="F1577" s="103"/>
      <c r="G1577" s="103"/>
      <c r="H1577" s="104"/>
      <c r="I1577" s="105"/>
      <c r="J1577" s="105"/>
      <c r="K1577" s="105"/>
      <c r="L1577" s="5"/>
      <c r="M1577" s="32"/>
      <c r="N1577" s="23"/>
      <c r="O1577" s="5"/>
      <c r="P1577" s="32"/>
      <c r="AI1577" s="3"/>
      <c r="AJ1577" s="3"/>
    </row>
    <row r="1578" spans="1:36" ht="18" customHeight="1">
      <c r="A1578" s="31"/>
      <c r="B1578" s="32"/>
      <c r="C1578" s="103"/>
      <c r="D1578" s="103"/>
      <c r="E1578" s="103"/>
      <c r="F1578" s="103"/>
      <c r="G1578" s="103"/>
      <c r="H1578" s="104"/>
      <c r="I1578" s="105"/>
      <c r="J1578" s="105"/>
      <c r="K1578" s="105"/>
      <c r="L1578" s="5"/>
      <c r="M1578" s="32"/>
      <c r="N1578" s="23"/>
      <c r="O1578" s="5"/>
      <c r="P1578" s="32"/>
      <c r="AI1578" s="3"/>
      <c r="AJ1578" s="3"/>
    </row>
    <row r="1579" spans="1:36" ht="18" customHeight="1">
      <c r="A1579" s="31"/>
      <c r="B1579" s="32"/>
      <c r="C1579" s="103"/>
      <c r="D1579" s="103"/>
      <c r="E1579" s="103"/>
      <c r="F1579" s="103"/>
      <c r="G1579" s="103"/>
      <c r="H1579" s="104"/>
      <c r="I1579" s="105"/>
      <c r="J1579" s="105"/>
      <c r="K1579" s="105"/>
      <c r="L1579" s="5"/>
      <c r="M1579" s="32"/>
      <c r="N1579" s="23"/>
      <c r="O1579" s="5"/>
      <c r="P1579" s="32"/>
      <c r="AI1579" s="3"/>
      <c r="AJ1579" s="3"/>
    </row>
    <row r="1580" spans="1:36" ht="18" customHeight="1">
      <c r="A1580" s="31"/>
      <c r="B1580" s="32"/>
      <c r="C1580" s="103"/>
      <c r="D1580" s="103"/>
      <c r="E1580" s="103"/>
      <c r="F1580" s="103"/>
      <c r="G1580" s="103"/>
      <c r="H1580" s="104"/>
      <c r="I1580" s="105"/>
      <c r="J1580" s="105"/>
      <c r="K1580" s="105"/>
      <c r="L1580" s="5"/>
      <c r="M1580" s="32"/>
      <c r="N1580" s="23"/>
      <c r="O1580" s="5"/>
      <c r="P1580" s="32"/>
      <c r="AI1580" s="3"/>
      <c r="AJ1580" s="3"/>
    </row>
    <row r="1581" spans="1:36" ht="18" customHeight="1">
      <c r="A1581" s="31"/>
      <c r="B1581" s="32"/>
      <c r="C1581" s="103"/>
      <c r="D1581" s="103"/>
      <c r="E1581" s="103"/>
      <c r="F1581" s="103"/>
      <c r="G1581" s="103"/>
      <c r="H1581" s="104"/>
      <c r="I1581" s="105"/>
      <c r="J1581" s="105"/>
      <c r="K1581" s="105"/>
      <c r="L1581" s="5"/>
      <c r="M1581" s="32"/>
      <c r="N1581" s="23"/>
      <c r="O1581" s="5"/>
      <c r="P1581" s="32"/>
      <c r="AI1581" s="3"/>
      <c r="AJ1581" s="3"/>
    </row>
    <row r="1582" spans="1:36" ht="18" customHeight="1">
      <c r="A1582" s="31"/>
      <c r="B1582" s="32"/>
      <c r="C1582" s="103"/>
      <c r="D1582" s="103"/>
      <c r="E1582" s="103"/>
      <c r="F1582" s="103"/>
      <c r="G1582" s="103"/>
      <c r="H1582" s="104"/>
      <c r="I1582" s="105"/>
      <c r="J1582" s="105"/>
      <c r="K1582" s="105"/>
      <c r="L1582" s="5"/>
      <c r="M1582" s="32"/>
      <c r="N1582" s="23"/>
      <c r="O1582" s="5"/>
      <c r="P1582" s="32"/>
      <c r="AI1582" s="3"/>
      <c r="AJ1582" s="3"/>
    </row>
    <row r="1583" spans="1:36" ht="18" customHeight="1">
      <c r="A1583" s="31"/>
      <c r="B1583" s="32"/>
      <c r="C1583" s="103"/>
      <c r="D1583" s="103"/>
      <c r="E1583" s="103"/>
      <c r="F1583" s="103"/>
      <c r="G1583" s="103"/>
      <c r="H1583" s="104"/>
      <c r="I1583" s="105"/>
      <c r="J1583" s="105"/>
      <c r="K1583" s="105"/>
      <c r="L1583" s="5"/>
      <c r="M1583" s="32"/>
      <c r="N1583" s="23"/>
      <c r="O1583" s="5"/>
      <c r="P1583" s="32"/>
      <c r="AI1583" s="3"/>
      <c r="AJ1583" s="3"/>
    </row>
    <row r="1584" spans="1:36" ht="18" customHeight="1">
      <c r="A1584" s="31"/>
      <c r="B1584" s="32"/>
      <c r="C1584" s="103"/>
      <c r="D1584" s="103"/>
      <c r="E1584" s="103"/>
      <c r="F1584" s="103"/>
      <c r="G1584" s="103"/>
      <c r="H1584" s="104"/>
      <c r="I1584" s="105"/>
      <c r="J1584" s="105"/>
      <c r="K1584" s="105"/>
      <c r="L1584" s="5"/>
      <c r="M1584" s="32"/>
      <c r="N1584" s="23"/>
      <c r="O1584" s="5"/>
      <c r="P1584" s="32"/>
      <c r="AI1584" s="3"/>
      <c r="AJ1584" s="3"/>
    </row>
    <row r="1585" spans="1:36" ht="18" customHeight="1">
      <c r="A1585" s="31"/>
      <c r="B1585" s="32"/>
      <c r="C1585" s="103"/>
      <c r="D1585" s="103"/>
      <c r="E1585" s="103"/>
      <c r="F1585" s="103"/>
      <c r="G1585" s="103"/>
      <c r="H1585" s="104"/>
      <c r="I1585" s="105"/>
      <c r="J1585" s="105"/>
      <c r="K1585" s="105"/>
      <c r="L1585" s="5"/>
      <c r="M1585" s="32"/>
      <c r="N1585" s="23"/>
      <c r="O1585" s="5"/>
      <c r="P1585" s="32"/>
      <c r="AI1585" s="3"/>
      <c r="AJ1585" s="3"/>
    </row>
    <row r="1586" spans="1:36" ht="18" customHeight="1">
      <c r="A1586" s="31"/>
      <c r="B1586" s="32"/>
      <c r="C1586" s="103"/>
      <c r="D1586" s="103"/>
      <c r="E1586" s="103"/>
      <c r="F1586" s="103"/>
      <c r="G1586" s="103"/>
      <c r="H1586" s="104"/>
      <c r="I1586" s="105"/>
      <c r="J1586" s="105"/>
      <c r="K1586" s="105"/>
      <c r="L1586" s="5"/>
      <c r="M1586" s="32"/>
      <c r="N1586" s="23"/>
      <c r="O1586" s="5"/>
      <c r="P1586" s="32"/>
      <c r="AI1586" s="3"/>
      <c r="AJ1586" s="3"/>
    </row>
    <row r="1587" spans="1:36" ht="18" customHeight="1">
      <c r="A1587" s="31"/>
      <c r="B1587" s="32"/>
      <c r="C1587" s="103"/>
      <c r="D1587" s="103"/>
      <c r="E1587" s="103"/>
      <c r="F1587" s="103"/>
      <c r="G1587" s="103"/>
      <c r="H1587" s="104"/>
      <c r="I1587" s="105"/>
      <c r="J1587" s="105"/>
      <c r="K1587" s="105"/>
      <c r="L1587" s="5"/>
      <c r="M1587" s="32"/>
      <c r="N1587" s="23"/>
      <c r="O1587" s="5"/>
      <c r="P1587" s="32"/>
      <c r="AI1587" s="3"/>
      <c r="AJ1587" s="3"/>
    </row>
    <row r="1588" spans="1:36" ht="18" customHeight="1">
      <c r="A1588" s="31"/>
      <c r="B1588" s="32"/>
      <c r="C1588" s="103"/>
      <c r="D1588" s="103"/>
      <c r="E1588" s="103"/>
      <c r="F1588" s="103"/>
      <c r="G1588" s="103"/>
      <c r="H1588" s="104"/>
      <c r="I1588" s="105"/>
      <c r="J1588" s="105"/>
      <c r="K1588" s="105"/>
      <c r="L1588" s="5"/>
      <c r="M1588" s="32"/>
      <c r="N1588" s="23"/>
      <c r="O1588" s="5"/>
      <c r="P1588" s="32"/>
      <c r="AI1588" s="3"/>
      <c r="AJ1588" s="3"/>
    </row>
    <row r="1589" spans="1:36" ht="18" customHeight="1">
      <c r="A1589" s="31"/>
      <c r="B1589" s="32"/>
      <c r="C1589" s="103"/>
      <c r="D1589" s="103"/>
      <c r="E1589" s="103"/>
      <c r="F1589" s="103"/>
      <c r="G1589" s="103"/>
      <c r="H1589" s="104"/>
      <c r="I1589" s="105"/>
      <c r="J1589" s="105"/>
      <c r="K1589" s="105"/>
      <c r="L1589" s="5"/>
      <c r="M1589" s="32"/>
      <c r="N1589" s="23"/>
      <c r="O1589" s="5"/>
      <c r="P1589" s="32"/>
      <c r="AI1589" s="3"/>
      <c r="AJ1589" s="3"/>
    </row>
    <row r="1590" spans="1:36" ht="18" customHeight="1">
      <c r="A1590" s="31"/>
      <c r="B1590" s="32"/>
      <c r="C1590" s="103"/>
      <c r="D1590" s="103"/>
      <c r="E1590" s="103"/>
      <c r="F1590" s="103"/>
      <c r="G1590" s="103"/>
      <c r="H1590" s="104"/>
      <c r="I1590" s="105"/>
      <c r="J1590" s="105"/>
      <c r="K1590" s="105"/>
      <c r="L1590" s="5"/>
      <c r="M1590" s="32"/>
      <c r="N1590" s="23"/>
      <c r="O1590" s="5"/>
      <c r="P1590" s="32"/>
      <c r="AI1590" s="3"/>
      <c r="AJ1590" s="3"/>
    </row>
    <row r="1591" spans="1:36" ht="18" customHeight="1">
      <c r="A1591" s="31"/>
      <c r="B1591" s="32"/>
      <c r="C1591" s="103"/>
      <c r="D1591" s="103"/>
      <c r="E1591" s="103"/>
      <c r="F1591" s="103"/>
      <c r="G1591" s="103"/>
      <c r="H1591" s="104"/>
      <c r="I1591" s="105"/>
      <c r="J1591" s="105"/>
      <c r="K1591" s="105"/>
      <c r="L1591" s="5"/>
      <c r="M1591" s="32"/>
      <c r="N1591" s="23"/>
      <c r="O1591" s="5"/>
      <c r="P1591" s="32"/>
      <c r="AI1591" s="3"/>
      <c r="AJ1591" s="3"/>
    </row>
    <row r="1592" spans="1:36" ht="18" customHeight="1">
      <c r="A1592" s="31"/>
      <c r="B1592" s="32"/>
      <c r="C1592" s="103"/>
      <c r="D1592" s="103"/>
      <c r="E1592" s="103"/>
      <c r="F1592" s="103"/>
      <c r="G1592" s="103"/>
      <c r="H1592" s="104"/>
      <c r="I1592" s="105"/>
      <c r="J1592" s="105"/>
      <c r="K1592" s="105"/>
      <c r="L1592" s="5"/>
      <c r="M1592" s="32"/>
      <c r="N1592" s="23"/>
      <c r="O1592" s="5"/>
      <c r="P1592" s="32"/>
      <c r="AI1592" s="3"/>
      <c r="AJ1592" s="3"/>
    </row>
    <row r="1593" spans="1:36" ht="18" customHeight="1">
      <c r="A1593" s="31"/>
      <c r="B1593" s="32"/>
      <c r="C1593" s="103"/>
      <c r="D1593" s="103"/>
      <c r="E1593" s="103"/>
      <c r="F1593" s="103"/>
      <c r="G1593" s="103"/>
      <c r="H1593" s="104"/>
      <c r="I1593" s="105"/>
      <c r="J1593" s="105"/>
      <c r="K1593" s="105"/>
      <c r="L1593" s="5"/>
      <c r="M1593" s="32"/>
      <c r="N1593" s="23"/>
      <c r="O1593" s="5"/>
      <c r="P1593" s="32"/>
      <c r="AI1593" s="3"/>
      <c r="AJ1593" s="3"/>
    </row>
    <row r="1594" spans="1:36" ht="18" customHeight="1">
      <c r="A1594" s="31"/>
      <c r="B1594" s="32"/>
      <c r="C1594" s="103"/>
      <c r="D1594" s="103"/>
      <c r="E1594" s="103"/>
      <c r="F1594" s="103"/>
      <c r="G1594" s="103"/>
      <c r="H1594" s="104"/>
      <c r="I1594" s="105"/>
      <c r="J1594" s="105"/>
      <c r="K1594" s="105"/>
      <c r="L1594" s="5"/>
      <c r="M1594" s="32"/>
      <c r="N1594" s="23"/>
      <c r="O1594" s="5"/>
      <c r="P1594" s="32"/>
      <c r="AI1594" s="3"/>
      <c r="AJ1594" s="3"/>
    </row>
    <row r="1595" spans="1:36" ht="18" customHeight="1">
      <c r="A1595" s="31"/>
      <c r="B1595" s="32"/>
      <c r="C1595" s="103"/>
      <c r="D1595" s="103"/>
      <c r="E1595" s="103"/>
      <c r="F1595" s="103"/>
      <c r="G1595" s="103"/>
      <c r="H1595" s="104"/>
      <c r="I1595" s="105"/>
      <c r="J1595" s="105"/>
      <c r="K1595" s="105"/>
      <c r="L1595" s="5"/>
      <c r="M1595" s="32"/>
      <c r="N1595" s="23"/>
      <c r="O1595" s="5"/>
      <c r="P1595" s="32"/>
      <c r="AI1595" s="3"/>
      <c r="AJ1595" s="3"/>
    </row>
    <row r="1596" spans="1:36" ht="18" customHeight="1">
      <c r="A1596" s="31"/>
      <c r="B1596" s="32"/>
      <c r="C1596" s="103"/>
      <c r="D1596" s="103"/>
      <c r="E1596" s="103"/>
      <c r="F1596" s="103"/>
      <c r="G1596" s="103"/>
      <c r="H1596" s="104"/>
      <c r="I1596" s="105"/>
      <c r="J1596" s="105"/>
      <c r="K1596" s="105"/>
      <c r="L1596" s="5"/>
      <c r="M1596" s="32"/>
      <c r="N1596" s="23"/>
      <c r="O1596" s="5"/>
      <c r="P1596" s="32"/>
      <c r="AI1596" s="3"/>
      <c r="AJ1596" s="3"/>
    </row>
    <row r="1597" spans="1:36" ht="18" customHeight="1">
      <c r="A1597" s="31"/>
      <c r="B1597" s="32"/>
      <c r="C1597" s="103"/>
      <c r="D1597" s="103"/>
      <c r="E1597" s="103"/>
      <c r="F1597" s="103"/>
      <c r="G1597" s="103"/>
      <c r="H1597" s="104"/>
      <c r="I1597" s="105"/>
      <c r="J1597" s="105"/>
      <c r="K1597" s="105"/>
      <c r="L1597" s="5"/>
      <c r="M1597" s="32"/>
      <c r="N1597" s="23"/>
      <c r="O1597" s="5"/>
      <c r="P1597" s="32"/>
      <c r="AI1597" s="3"/>
      <c r="AJ1597" s="3"/>
    </row>
    <row r="1598" spans="1:36" ht="18" customHeight="1">
      <c r="A1598" s="31"/>
      <c r="B1598" s="32"/>
      <c r="C1598" s="103"/>
      <c r="D1598" s="103"/>
      <c r="E1598" s="103"/>
      <c r="F1598" s="103"/>
      <c r="G1598" s="103"/>
      <c r="H1598" s="104"/>
      <c r="I1598" s="105"/>
      <c r="J1598" s="105"/>
      <c r="K1598" s="105"/>
      <c r="L1598" s="5"/>
      <c r="M1598" s="32"/>
      <c r="N1598" s="23"/>
      <c r="O1598" s="5"/>
      <c r="P1598" s="32"/>
      <c r="AI1598" s="3"/>
      <c r="AJ1598" s="3"/>
    </row>
    <row r="1599" spans="1:36" ht="18" customHeight="1">
      <c r="A1599" s="31"/>
      <c r="B1599" s="32"/>
      <c r="C1599" s="103"/>
      <c r="D1599" s="103"/>
      <c r="E1599" s="103"/>
      <c r="F1599" s="103"/>
      <c r="G1599" s="103"/>
      <c r="H1599" s="104"/>
      <c r="I1599" s="105"/>
      <c r="J1599" s="105"/>
      <c r="K1599" s="105"/>
      <c r="L1599" s="5"/>
      <c r="M1599" s="32"/>
      <c r="N1599" s="23"/>
      <c r="O1599" s="5"/>
      <c r="P1599" s="32"/>
      <c r="AI1599" s="3"/>
      <c r="AJ1599" s="3"/>
    </row>
    <row r="1600" spans="1:36" ht="18" customHeight="1">
      <c r="A1600" s="31"/>
      <c r="B1600" s="32"/>
      <c r="C1600" s="103"/>
      <c r="D1600" s="103"/>
      <c r="E1600" s="103"/>
      <c r="F1600" s="103"/>
      <c r="G1600" s="103"/>
      <c r="H1600" s="104"/>
      <c r="I1600" s="105"/>
      <c r="J1600" s="105"/>
      <c r="K1600" s="105"/>
      <c r="L1600" s="5"/>
      <c r="M1600" s="32"/>
      <c r="N1600" s="23"/>
      <c r="O1600" s="5"/>
      <c r="P1600" s="32"/>
      <c r="AI1600" s="3"/>
      <c r="AJ1600" s="3"/>
    </row>
    <row r="1601" spans="1:36" ht="18" customHeight="1">
      <c r="A1601" s="31"/>
      <c r="B1601" s="32"/>
      <c r="C1601" s="103"/>
      <c r="D1601" s="103"/>
      <c r="E1601" s="103"/>
      <c r="F1601" s="103"/>
      <c r="G1601" s="103"/>
      <c r="H1601" s="104"/>
      <c r="I1601" s="105"/>
      <c r="J1601" s="105"/>
      <c r="K1601" s="105"/>
      <c r="L1601" s="5"/>
      <c r="M1601" s="32"/>
      <c r="N1601" s="23"/>
      <c r="O1601" s="5"/>
      <c r="P1601" s="32"/>
      <c r="AI1601" s="3"/>
      <c r="AJ1601" s="3"/>
    </row>
    <row r="1602" spans="1:36" ht="18" customHeight="1">
      <c r="A1602" s="31"/>
      <c r="B1602" s="32"/>
      <c r="C1602" s="103"/>
      <c r="D1602" s="103"/>
      <c r="E1602" s="103"/>
      <c r="F1602" s="103"/>
      <c r="G1602" s="103"/>
      <c r="H1602" s="104"/>
      <c r="I1602" s="105"/>
      <c r="J1602" s="105"/>
      <c r="K1602" s="105"/>
      <c r="L1602" s="5"/>
      <c r="M1602" s="32"/>
      <c r="N1602" s="23"/>
      <c r="O1602" s="5"/>
      <c r="P1602" s="32"/>
      <c r="AI1602" s="3"/>
      <c r="AJ1602" s="3"/>
    </row>
    <row r="1603" spans="1:36" ht="18" customHeight="1">
      <c r="A1603" s="31"/>
      <c r="B1603" s="32"/>
      <c r="C1603" s="103"/>
      <c r="D1603" s="103"/>
      <c r="E1603" s="103"/>
      <c r="F1603" s="103"/>
      <c r="G1603" s="103"/>
      <c r="H1603" s="104"/>
      <c r="I1603" s="105"/>
      <c r="J1603" s="105"/>
      <c r="K1603" s="105"/>
      <c r="L1603" s="5"/>
      <c r="M1603" s="32"/>
      <c r="N1603" s="23"/>
      <c r="O1603" s="5"/>
      <c r="P1603" s="32"/>
      <c r="AI1603" s="3"/>
      <c r="AJ1603" s="3"/>
    </row>
    <row r="1604" spans="1:36" ht="18" customHeight="1">
      <c r="A1604" s="31"/>
      <c r="B1604" s="32"/>
      <c r="C1604" s="103"/>
      <c r="D1604" s="103"/>
      <c r="E1604" s="103"/>
      <c r="F1604" s="103"/>
      <c r="G1604" s="103"/>
      <c r="H1604" s="104"/>
      <c r="I1604" s="105"/>
      <c r="J1604" s="105"/>
      <c r="K1604" s="105"/>
      <c r="L1604" s="5"/>
      <c r="M1604" s="32"/>
      <c r="N1604" s="23"/>
      <c r="O1604" s="5"/>
      <c r="P1604" s="32"/>
      <c r="AI1604" s="3"/>
      <c r="AJ1604" s="3"/>
    </row>
    <row r="1605" spans="1:36" ht="18" customHeight="1">
      <c r="A1605" s="31"/>
      <c r="B1605" s="32"/>
      <c r="C1605" s="103"/>
      <c r="D1605" s="103"/>
      <c r="E1605" s="103"/>
      <c r="F1605" s="103"/>
      <c r="G1605" s="103"/>
      <c r="H1605" s="104"/>
      <c r="I1605" s="105"/>
      <c r="J1605" s="105"/>
      <c r="K1605" s="105"/>
      <c r="L1605" s="5"/>
      <c r="M1605" s="32"/>
      <c r="N1605" s="23"/>
      <c r="O1605" s="5"/>
      <c r="P1605" s="32"/>
      <c r="AI1605" s="3"/>
      <c r="AJ1605" s="3"/>
    </row>
    <row r="1606" spans="1:36" ht="18" customHeight="1">
      <c r="A1606" s="31"/>
      <c r="B1606" s="32"/>
      <c r="C1606" s="103"/>
      <c r="D1606" s="103"/>
      <c r="E1606" s="103"/>
      <c r="F1606" s="103"/>
      <c r="G1606" s="103"/>
      <c r="H1606" s="104"/>
      <c r="I1606" s="105"/>
      <c r="J1606" s="105"/>
      <c r="K1606" s="105"/>
      <c r="L1606" s="5"/>
      <c r="M1606" s="32"/>
      <c r="N1606" s="23"/>
      <c r="O1606" s="5"/>
      <c r="P1606" s="32"/>
      <c r="AI1606" s="3"/>
      <c r="AJ1606" s="3"/>
    </row>
    <row r="1607" spans="1:36" ht="18" customHeight="1">
      <c r="A1607" s="31"/>
      <c r="B1607" s="32"/>
      <c r="C1607" s="103"/>
      <c r="D1607" s="103"/>
      <c r="E1607" s="103"/>
      <c r="F1607" s="103"/>
      <c r="G1607" s="103"/>
      <c r="H1607" s="104"/>
      <c r="I1607" s="105"/>
      <c r="J1607" s="105"/>
      <c r="K1607" s="105"/>
      <c r="L1607" s="5"/>
      <c r="M1607" s="32"/>
      <c r="N1607" s="23"/>
      <c r="O1607" s="5"/>
      <c r="P1607" s="32"/>
      <c r="AI1607" s="3"/>
      <c r="AJ1607" s="3"/>
    </row>
    <row r="1608" spans="1:36" ht="18" customHeight="1">
      <c r="A1608" s="31"/>
      <c r="B1608" s="32"/>
      <c r="C1608" s="103"/>
      <c r="D1608" s="103"/>
      <c r="E1608" s="103"/>
      <c r="F1608" s="103"/>
      <c r="G1608" s="103"/>
      <c r="H1608" s="104"/>
      <c r="I1608" s="105"/>
      <c r="J1608" s="105"/>
      <c r="K1608" s="105"/>
      <c r="L1608" s="5"/>
      <c r="M1608" s="32"/>
      <c r="N1608" s="23"/>
      <c r="O1608" s="5"/>
      <c r="P1608" s="32"/>
      <c r="AI1608" s="3"/>
      <c r="AJ1608" s="3"/>
    </row>
    <row r="1609" spans="1:36" ht="18" customHeight="1">
      <c r="A1609" s="31"/>
      <c r="B1609" s="32"/>
      <c r="C1609" s="103"/>
      <c r="D1609" s="103"/>
      <c r="E1609" s="103"/>
      <c r="F1609" s="103"/>
      <c r="G1609" s="103"/>
      <c r="H1609" s="104"/>
      <c r="I1609" s="105"/>
      <c r="J1609" s="105"/>
      <c r="K1609" s="105"/>
      <c r="L1609" s="5"/>
      <c r="M1609" s="32"/>
      <c r="N1609" s="23"/>
      <c r="O1609" s="5"/>
      <c r="P1609" s="32"/>
      <c r="AI1609" s="3"/>
      <c r="AJ1609" s="3"/>
    </row>
    <row r="1610" spans="1:36" ht="18" customHeight="1">
      <c r="A1610" s="31"/>
      <c r="B1610" s="32"/>
      <c r="C1610" s="103"/>
      <c r="D1610" s="103"/>
      <c r="E1610" s="103"/>
      <c r="F1610" s="103"/>
      <c r="G1610" s="103"/>
      <c r="H1610" s="104"/>
      <c r="I1610" s="105"/>
      <c r="J1610" s="105"/>
      <c r="K1610" s="105"/>
      <c r="L1610" s="5"/>
      <c r="M1610" s="32"/>
      <c r="N1610" s="23"/>
      <c r="O1610" s="5"/>
      <c r="P1610" s="32"/>
      <c r="AI1610" s="3"/>
      <c r="AJ1610" s="3"/>
    </row>
    <row r="1611" spans="1:36" ht="18" customHeight="1">
      <c r="A1611" s="31"/>
      <c r="B1611" s="32"/>
      <c r="C1611" s="103"/>
      <c r="D1611" s="103"/>
      <c r="E1611" s="103"/>
      <c r="F1611" s="103"/>
      <c r="G1611" s="103"/>
      <c r="H1611" s="104"/>
      <c r="I1611" s="105"/>
      <c r="J1611" s="105"/>
      <c r="K1611" s="105"/>
      <c r="L1611" s="5"/>
      <c r="M1611" s="32"/>
      <c r="N1611" s="23"/>
      <c r="O1611" s="5"/>
      <c r="P1611" s="32"/>
      <c r="AI1611" s="3"/>
      <c r="AJ1611" s="3"/>
    </row>
    <row r="1612" spans="1:36" ht="18" customHeight="1">
      <c r="A1612" s="31"/>
      <c r="B1612" s="32"/>
      <c r="C1612" s="103"/>
      <c r="D1612" s="103"/>
      <c r="E1612" s="103"/>
      <c r="F1612" s="103"/>
      <c r="G1612" s="103"/>
      <c r="H1612" s="104"/>
      <c r="I1612" s="105"/>
      <c r="J1612" s="105"/>
      <c r="K1612" s="105"/>
      <c r="L1612" s="5"/>
      <c r="M1612" s="32"/>
      <c r="N1612" s="23"/>
      <c r="O1612" s="5"/>
      <c r="P1612" s="32"/>
      <c r="AI1612" s="3"/>
      <c r="AJ1612" s="3"/>
    </row>
    <row r="1613" spans="1:36" ht="18" customHeight="1">
      <c r="A1613" s="31"/>
      <c r="B1613" s="32"/>
      <c r="C1613" s="103"/>
      <c r="D1613" s="103"/>
      <c r="E1613" s="103"/>
      <c r="F1613" s="103"/>
      <c r="G1613" s="103"/>
      <c r="H1613" s="104"/>
      <c r="I1613" s="105"/>
      <c r="J1613" s="105"/>
      <c r="K1613" s="105"/>
      <c r="L1613" s="5"/>
      <c r="M1613" s="32"/>
      <c r="N1613" s="23"/>
      <c r="O1613" s="5"/>
      <c r="P1613" s="32"/>
      <c r="AI1613" s="3"/>
      <c r="AJ1613" s="3"/>
    </row>
    <row r="1614" spans="1:36" ht="18" customHeight="1">
      <c r="A1614" s="31"/>
      <c r="B1614" s="32"/>
      <c r="C1614" s="103"/>
      <c r="D1614" s="103"/>
      <c r="E1614" s="103"/>
      <c r="F1614" s="103"/>
      <c r="G1614" s="103"/>
      <c r="H1614" s="104"/>
      <c r="I1614" s="105"/>
      <c r="J1614" s="105"/>
      <c r="K1614" s="105"/>
      <c r="L1614" s="5"/>
      <c r="M1614" s="32"/>
      <c r="N1614" s="23"/>
      <c r="O1614" s="5"/>
      <c r="P1614" s="32"/>
      <c r="AI1614" s="3"/>
      <c r="AJ1614" s="3"/>
    </row>
    <row r="1615" spans="1:36" ht="18" customHeight="1">
      <c r="A1615" s="31"/>
      <c r="B1615" s="32"/>
      <c r="C1615" s="103"/>
      <c r="D1615" s="103"/>
      <c r="E1615" s="103"/>
      <c r="F1615" s="103"/>
      <c r="G1615" s="103"/>
      <c r="H1615" s="104"/>
      <c r="I1615" s="105"/>
      <c r="J1615" s="105"/>
      <c r="K1615" s="105"/>
      <c r="L1615" s="5"/>
      <c r="M1615" s="32"/>
      <c r="N1615" s="23"/>
      <c r="O1615" s="5"/>
      <c r="P1615" s="32"/>
      <c r="AI1615" s="3"/>
      <c r="AJ1615" s="3"/>
    </row>
    <row r="1616" spans="1:36" ht="18" customHeight="1">
      <c r="A1616" s="31"/>
      <c r="B1616" s="32"/>
      <c r="C1616" s="103"/>
      <c r="D1616" s="103"/>
      <c r="E1616" s="103"/>
      <c r="F1616" s="103"/>
      <c r="G1616" s="103"/>
      <c r="H1616" s="104"/>
      <c r="I1616" s="105"/>
      <c r="J1616" s="105"/>
      <c r="K1616" s="105"/>
      <c r="L1616" s="5"/>
      <c r="M1616" s="32"/>
      <c r="N1616" s="23"/>
      <c r="O1616" s="5"/>
      <c r="P1616" s="32"/>
      <c r="AI1616" s="3"/>
      <c r="AJ1616" s="3"/>
    </row>
    <row r="1617" spans="1:36" ht="18" customHeight="1">
      <c r="A1617" s="31"/>
      <c r="B1617" s="32"/>
      <c r="C1617" s="103"/>
      <c r="D1617" s="103"/>
      <c r="E1617" s="103"/>
      <c r="F1617" s="103"/>
      <c r="G1617" s="103"/>
      <c r="H1617" s="104"/>
      <c r="I1617" s="105"/>
      <c r="J1617" s="105"/>
      <c r="K1617" s="105"/>
      <c r="L1617" s="5"/>
      <c r="M1617" s="32"/>
      <c r="N1617" s="23"/>
      <c r="O1617" s="5"/>
      <c r="P1617" s="32"/>
      <c r="AI1617" s="3"/>
      <c r="AJ1617" s="3"/>
    </row>
    <row r="1618" spans="1:36" ht="18" customHeight="1">
      <c r="A1618" s="31"/>
      <c r="B1618" s="32"/>
      <c r="C1618" s="103"/>
      <c r="D1618" s="103"/>
      <c r="E1618" s="103"/>
      <c r="F1618" s="103"/>
      <c r="G1618" s="103"/>
      <c r="H1618" s="104"/>
      <c r="I1618" s="105"/>
      <c r="J1618" s="105"/>
      <c r="K1618" s="105"/>
      <c r="L1618" s="5"/>
      <c r="M1618" s="32"/>
      <c r="N1618" s="23"/>
      <c r="O1618" s="5"/>
      <c r="P1618" s="32"/>
      <c r="AI1618" s="3"/>
      <c r="AJ1618" s="3"/>
    </row>
    <row r="1619" spans="1:36" ht="18" customHeight="1">
      <c r="A1619" s="31"/>
      <c r="B1619" s="32"/>
      <c r="C1619" s="103"/>
      <c r="D1619" s="103"/>
      <c r="E1619" s="103"/>
      <c r="F1619" s="103"/>
      <c r="G1619" s="103"/>
      <c r="H1619" s="104"/>
      <c r="I1619" s="105"/>
      <c r="J1619" s="105"/>
      <c r="K1619" s="105"/>
      <c r="L1619" s="5"/>
      <c r="M1619" s="32"/>
      <c r="N1619" s="23"/>
      <c r="O1619" s="5"/>
      <c r="P1619" s="32"/>
      <c r="AI1619" s="3"/>
      <c r="AJ1619" s="3"/>
    </row>
    <row r="1620" spans="1:36" ht="18" customHeight="1">
      <c r="A1620" s="31"/>
      <c r="B1620" s="32"/>
      <c r="C1620" s="103"/>
      <c r="D1620" s="103"/>
      <c r="E1620" s="103"/>
      <c r="F1620" s="103"/>
      <c r="G1620" s="103"/>
      <c r="H1620" s="104"/>
      <c r="I1620" s="105"/>
      <c r="J1620" s="105"/>
      <c r="K1620" s="105"/>
      <c r="L1620" s="5"/>
      <c r="M1620" s="32"/>
      <c r="N1620" s="23"/>
      <c r="O1620" s="5"/>
      <c r="P1620" s="32"/>
      <c r="AI1620" s="3"/>
      <c r="AJ1620" s="3"/>
    </row>
    <row r="1621" spans="1:36" ht="18" customHeight="1">
      <c r="A1621" s="31"/>
      <c r="B1621" s="32"/>
      <c r="C1621" s="103"/>
      <c r="D1621" s="103"/>
      <c r="E1621" s="103"/>
      <c r="F1621" s="103"/>
      <c r="G1621" s="103"/>
      <c r="H1621" s="104"/>
      <c r="I1621" s="105"/>
      <c r="J1621" s="105"/>
      <c r="K1621" s="105"/>
      <c r="L1621" s="5"/>
      <c r="M1621" s="32"/>
      <c r="N1621" s="23"/>
      <c r="O1621" s="5"/>
      <c r="P1621" s="32"/>
      <c r="AI1621" s="3"/>
      <c r="AJ1621" s="3"/>
    </row>
    <row r="1622" spans="1:36" ht="18" customHeight="1">
      <c r="A1622" s="31"/>
      <c r="B1622" s="32"/>
      <c r="C1622" s="103"/>
      <c r="D1622" s="103"/>
      <c r="E1622" s="103"/>
      <c r="F1622" s="103"/>
      <c r="G1622" s="103"/>
      <c r="H1622" s="104"/>
      <c r="I1622" s="105"/>
      <c r="J1622" s="105"/>
      <c r="K1622" s="105"/>
      <c r="L1622" s="5"/>
      <c r="M1622" s="32"/>
      <c r="N1622" s="23"/>
      <c r="O1622" s="5"/>
      <c r="P1622" s="32"/>
      <c r="AI1622" s="3"/>
      <c r="AJ1622" s="3"/>
    </row>
    <row r="1623" spans="1:36" ht="18" customHeight="1">
      <c r="A1623" s="31"/>
      <c r="B1623" s="32"/>
      <c r="C1623" s="103"/>
      <c r="D1623" s="103"/>
      <c r="E1623" s="103"/>
      <c r="F1623" s="103"/>
      <c r="G1623" s="103"/>
      <c r="H1623" s="104"/>
      <c r="I1623" s="105"/>
      <c r="J1623" s="105"/>
      <c r="K1623" s="105"/>
      <c r="L1623" s="5"/>
      <c r="M1623" s="32"/>
      <c r="N1623" s="23"/>
      <c r="O1623" s="5"/>
      <c r="P1623" s="32"/>
      <c r="AI1623" s="3"/>
      <c r="AJ1623" s="3"/>
    </row>
    <row r="1624" spans="1:36" ht="18" customHeight="1">
      <c r="A1624" s="31"/>
      <c r="B1624" s="32"/>
      <c r="C1624" s="103"/>
      <c r="D1624" s="103"/>
      <c r="E1624" s="103"/>
      <c r="F1624" s="103"/>
      <c r="G1624" s="103"/>
      <c r="H1624" s="104"/>
      <c r="I1624" s="105"/>
      <c r="J1624" s="105"/>
      <c r="K1624" s="105"/>
      <c r="L1624" s="5"/>
      <c r="M1624" s="32"/>
      <c r="N1624" s="23"/>
      <c r="O1624" s="5"/>
      <c r="P1624" s="32"/>
      <c r="AI1624" s="3"/>
      <c r="AJ1624" s="3"/>
    </row>
    <row r="1625" spans="1:36" ht="18" customHeight="1">
      <c r="A1625" s="31"/>
      <c r="B1625" s="32"/>
      <c r="C1625" s="103"/>
      <c r="D1625" s="103"/>
      <c r="E1625" s="103"/>
      <c r="F1625" s="103"/>
      <c r="G1625" s="103"/>
      <c r="H1625" s="104"/>
      <c r="I1625" s="105"/>
      <c r="J1625" s="105"/>
      <c r="K1625" s="105"/>
      <c r="L1625" s="5"/>
      <c r="M1625" s="32"/>
      <c r="N1625" s="23"/>
      <c r="O1625" s="5"/>
      <c r="P1625" s="32"/>
      <c r="AI1625" s="3"/>
      <c r="AJ1625" s="3"/>
    </row>
    <row r="1626" spans="1:36" ht="18" customHeight="1">
      <c r="A1626" s="31"/>
      <c r="B1626" s="32"/>
      <c r="C1626" s="103"/>
      <c r="D1626" s="103"/>
      <c r="E1626" s="103"/>
      <c r="F1626" s="103"/>
      <c r="G1626" s="103"/>
      <c r="H1626" s="104"/>
      <c r="I1626" s="105"/>
      <c r="J1626" s="105"/>
      <c r="K1626" s="105"/>
      <c r="L1626" s="5"/>
      <c r="M1626" s="32"/>
      <c r="N1626" s="23"/>
      <c r="O1626" s="5"/>
      <c r="P1626" s="32"/>
      <c r="AI1626" s="3"/>
      <c r="AJ1626" s="3"/>
    </row>
    <row r="1627" spans="1:36" ht="18" customHeight="1">
      <c r="A1627" s="31"/>
      <c r="B1627" s="32"/>
      <c r="C1627" s="103"/>
      <c r="D1627" s="103"/>
      <c r="E1627" s="103"/>
      <c r="F1627" s="103"/>
      <c r="G1627" s="103"/>
      <c r="H1627" s="104"/>
      <c r="I1627" s="105"/>
      <c r="J1627" s="105"/>
      <c r="K1627" s="105"/>
      <c r="L1627" s="5"/>
      <c r="M1627" s="32"/>
      <c r="N1627" s="23"/>
      <c r="O1627" s="5"/>
      <c r="P1627" s="32"/>
      <c r="AI1627" s="3"/>
      <c r="AJ1627" s="3"/>
    </row>
    <row r="1628" spans="1:36" ht="18" customHeight="1">
      <c r="A1628" s="31"/>
      <c r="B1628" s="32"/>
      <c r="C1628" s="103"/>
      <c r="D1628" s="103"/>
      <c r="E1628" s="103"/>
      <c r="F1628" s="103"/>
      <c r="G1628" s="103"/>
      <c r="H1628" s="104"/>
      <c r="I1628" s="105"/>
      <c r="J1628" s="105"/>
      <c r="K1628" s="105"/>
      <c r="L1628" s="5"/>
      <c r="M1628" s="32"/>
      <c r="N1628" s="23"/>
      <c r="O1628" s="5"/>
      <c r="P1628" s="32"/>
      <c r="AI1628" s="3"/>
      <c r="AJ1628" s="3"/>
    </row>
    <row r="1629" spans="1:36" ht="18" customHeight="1">
      <c r="A1629" s="31"/>
      <c r="B1629" s="32"/>
      <c r="C1629" s="103"/>
      <c r="D1629" s="103"/>
      <c r="E1629" s="103"/>
      <c r="F1629" s="103"/>
      <c r="G1629" s="103"/>
      <c r="H1629" s="104"/>
      <c r="I1629" s="105"/>
      <c r="J1629" s="105"/>
      <c r="K1629" s="105"/>
      <c r="L1629" s="5"/>
      <c r="M1629" s="32"/>
      <c r="N1629" s="23"/>
      <c r="O1629" s="5"/>
      <c r="P1629" s="32"/>
      <c r="AI1629" s="3"/>
      <c r="AJ1629" s="3"/>
    </row>
    <row r="1630" spans="1:36" ht="18" customHeight="1">
      <c r="A1630" s="31"/>
      <c r="B1630" s="32"/>
      <c r="C1630" s="103"/>
      <c r="D1630" s="103"/>
      <c r="E1630" s="103"/>
      <c r="F1630" s="103"/>
      <c r="G1630" s="103"/>
      <c r="H1630" s="104"/>
      <c r="I1630" s="105"/>
      <c r="J1630" s="105"/>
      <c r="K1630" s="105"/>
      <c r="L1630" s="5"/>
      <c r="M1630" s="32"/>
      <c r="N1630" s="23"/>
      <c r="O1630" s="5"/>
      <c r="P1630" s="32"/>
      <c r="AI1630" s="3"/>
      <c r="AJ1630" s="3"/>
    </row>
    <row r="1631" spans="1:36" ht="18" customHeight="1">
      <c r="A1631" s="31"/>
      <c r="B1631" s="32"/>
      <c r="C1631" s="103"/>
      <c r="D1631" s="103"/>
      <c r="E1631" s="103"/>
      <c r="F1631" s="103"/>
      <c r="G1631" s="103"/>
      <c r="H1631" s="104"/>
      <c r="I1631" s="105"/>
      <c r="J1631" s="105"/>
      <c r="K1631" s="105"/>
      <c r="L1631" s="5"/>
      <c r="M1631" s="32"/>
      <c r="N1631" s="23"/>
      <c r="O1631" s="5"/>
      <c r="P1631" s="32"/>
      <c r="AI1631" s="3"/>
      <c r="AJ1631" s="3"/>
    </row>
    <row r="1632" spans="1:36" ht="18" customHeight="1">
      <c r="A1632" s="31"/>
      <c r="B1632" s="32"/>
      <c r="C1632" s="103"/>
      <c r="D1632" s="103"/>
      <c r="E1632" s="103"/>
      <c r="F1632" s="103"/>
      <c r="G1632" s="103"/>
      <c r="H1632" s="104"/>
      <c r="I1632" s="105"/>
      <c r="J1632" s="105"/>
      <c r="K1632" s="105"/>
      <c r="L1632" s="5"/>
      <c r="M1632" s="32"/>
      <c r="N1632" s="23"/>
      <c r="O1632" s="5"/>
      <c r="P1632" s="32"/>
      <c r="AI1632" s="3"/>
      <c r="AJ1632" s="3"/>
    </row>
    <row r="1633" spans="1:36" ht="18" customHeight="1">
      <c r="A1633" s="31"/>
      <c r="B1633" s="32"/>
      <c r="C1633" s="103"/>
      <c r="D1633" s="103"/>
      <c r="E1633" s="103"/>
      <c r="F1633" s="103"/>
      <c r="G1633" s="103"/>
      <c r="H1633" s="104"/>
      <c r="I1633" s="105"/>
      <c r="J1633" s="105"/>
      <c r="K1633" s="105"/>
      <c r="L1633" s="5"/>
      <c r="M1633" s="32"/>
      <c r="N1633" s="23"/>
      <c r="O1633" s="5"/>
      <c r="P1633" s="32"/>
      <c r="AI1633" s="3"/>
      <c r="AJ1633" s="3"/>
    </row>
    <row r="1634" spans="1:36" ht="18" customHeight="1">
      <c r="A1634" s="31"/>
      <c r="B1634" s="32"/>
      <c r="C1634" s="103"/>
      <c r="D1634" s="103"/>
      <c r="E1634" s="103"/>
      <c r="F1634" s="103"/>
      <c r="G1634" s="103"/>
      <c r="H1634" s="104"/>
      <c r="I1634" s="105"/>
      <c r="J1634" s="105"/>
      <c r="K1634" s="105"/>
      <c r="L1634" s="5"/>
      <c r="M1634" s="32"/>
      <c r="N1634" s="23"/>
      <c r="O1634" s="5"/>
      <c r="P1634" s="32"/>
      <c r="AI1634" s="3"/>
      <c r="AJ1634" s="3"/>
    </row>
    <row r="1635" spans="1:36" ht="18" customHeight="1">
      <c r="A1635" s="31"/>
      <c r="B1635" s="32"/>
      <c r="C1635" s="103"/>
      <c r="D1635" s="103"/>
      <c r="E1635" s="103"/>
      <c r="F1635" s="103"/>
      <c r="G1635" s="103"/>
      <c r="H1635" s="104"/>
      <c r="I1635" s="105"/>
      <c r="J1635" s="105"/>
      <c r="K1635" s="105"/>
      <c r="L1635" s="5"/>
      <c r="M1635" s="32"/>
      <c r="N1635" s="23"/>
      <c r="O1635" s="5"/>
      <c r="P1635" s="32"/>
      <c r="AI1635" s="3"/>
      <c r="AJ1635" s="3"/>
    </row>
    <row r="1636" spans="1:36" ht="18" customHeight="1">
      <c r="A1636" s="31"/>
      <c r="B1636" s="32"/>
      <c r="C1636" s="103"/>
      <c r="D1636" s="103"/>
      <c r="E1636" s="103"/>
      <c r="F1636" s="103"/>
      <c r="G1636" s="103"/>
      <c r="H1636" s="104"/>
      <c r="I1636" s="105"/>
      <c r="J1636" s="105"/>
      <c r="K1636" s="105"/>
      <c r="L1636" s="5"/>
      <c r="M1636" s="32"/>
      <c r="N1636" s="23"/>
      <c r="O1636" s="5"/>
      <c r="P1636" s="32"/>
      <c r="AI1636" s="3"/>
      <c r="AJ1636" s="3"/>
    </row>
    <row r="1637" spans="1:36" ht="18" customHeight="1">
      <c r="A1637" s="31"/>
      <c r="B1637" s="32"/>
      <c r="C1637" s="103"/>
      <c r="D1637" s="103"/>
      <c r="E1637" s="103"/>
      <c r="F1637" s="103"/>
      <c r="G1637" s="103"/>
      <c r="H1637" s="104"/>
      <c r="I1637" s="105"/>
      <c r="J1637" s="105"/>
      <c r="K1637" s="105"/>
      <c r="L1637" s="5"/>
      <c r="M1637" s="32"/>
      <c r="N1637" s="23"/>
      <c r="O1637" s="5"/>
      <c r="P1637" s="32"/>
      <c r="AI1637" s="3"/>
      <c r="AJ1637" s="3"/>
    </row>
    <row r="1638" spans="1:36" ht="18" customHeight="1">
      <c r="A1638" s="31"/>
      <c r="B1638" s="32"/>
      <c r="C1638" s="103"/>
      <c r="D1638" s="103"/>
      <c r="E1638" s="103"/>
      <c r="F1638" s="103"/>
      <c r="G1638" s="103"/>
      <c r="H1638" s="104"/>
      <c r="I1638" s="105"/>
      <c r="J1638" s="105"/>
      <c r="K1638" s="105"/>
      <c r="L1638" s="5"/>
      <c r="M1638" s="32"/>
      <c r="N1638" s="23"/>
      <c r="O1638" s="5"/>
      <c r="P1638" s="32"/>
      <c r="AI1638" s="3"/>
      <c r="AJ1638" s="3"/>
    </row>
    <row r="1639" spans="1:36" ht="18" customHeight="1">
      <c r="A1639" s="31"/>
      <c r="B1639" s="32"/>
      <c r="C1639" s="103"/>
      <c r="D1639" s="103"/>
      <c r="E1639" s="103"/>
      <c r="F1639" s="103"/>
      <c r="G1639" s="103"/>
      <c r="H1639" s="104"/>
      <c r="I1639" s="105"/>
      <c r="J1639" s="105"/>
      <c r="K1639" s="105"/>
      <c r="L1639" s="5"/>
      <c r="M1639" s="32"/>
      <c r="N1639" s="23"/>
      <c r="O1639" s="5"/>
      <c r="P1639" s="32"/>
      <c r="AI1639" s="3"/>
      <c r="AJ1639" s="3"/>
    </row>
    <row r="1640" spans="1:36" ht="18" customHeight="1">
      <c r="A1640" s="31"/>
      <c r="B1640" s="32"/>
      <c r="C1640" s="103"/>
      <c r="D1640" s="103"/>
      <c r="E1640" s="103"/>
      <c r="F1640" s="103"/>
      <c r="G1640" s="103"/>
      <c r="H1640" s="104"/>
      <c r="I1640" s="105"/>
      <c r="J1640" s="105"/>
      <c r="K1640" s="105"/>
      <c r="L1640" s="5"/>
      <c r="M1640" s="32"/>
      <c r="N1640" s="23"/>
      <c r="O1640" s="5"/>
      <c r="P1640" s="32"/>
      <c r="AI1640" s="3"/>
      <c r="AJ1640" s="3"/>
    </row>
    <row r="1641" spans="1:36" ht="18" customHeight="1">
      <c r="A1641" s="31"/>
      <c r="B1641" s="32"/>
      <c r="C1641" s="103"/>
      <c r="D1641" s="103"/>
      <c r="E1641" s="103"/>
      <c r="F1641" s="103"/>
      <c r="G1641" s="103"/>
      <c r="H1641" s="104"/>
      <c r="I1641" s="105"/>
      <c r="J1641" s="105"/>
      <c r="K1641" s="105"/>
      <c r="L1641" s="5"/>
      <c r="M1641" s="32"/>
      <c r="N1641" s="23"/>
      <c r="O1641" s="5"/>
      <c r="P1641" s="32"/>
      <c r="AI1641" s="3"/>
      <c r="AJ1641" s="3"/>
    </row>
    <row r="1642" spans="1:36" ht="18" customHeight="1">
      <c r="A1642" s="31"/>
      <c r="B1642" s="32"/>
      <c r="C1642" s="103"/>
      <c r="D1642" s="103"/>
      <c r="E1642" s="103"/>
      <c r="F1642" s="103"/>
      <c r="G1642" s="103"/>
      <c r="H1642" s="104"/>
      <c r="I1642" s="105"/>
      <c r="J1642" s="105"/>
      <c r="K1642" s="105"/>
      <c r="L1642" s="5"/>
      <c r="M1642" s="32"/>
      <c r="N1642" s="23"/>
      <c r="O1642" s="5"/>
      <c r="P1642" s="32"/>
      <c r="AI1642" s="3"/>
      <c r="AJ1642" s="3"/>
    </row>
    <row r="1643" spans="1:36" ht="18" customHeight="1">
      <c r="A1643" s="31"/>
      <c r="B1643" s="32"/>
      <c r="C1643" s="103"/>
      <c r="D1643" s="103"/>
      <c r="E1643" s="103"/>
      <c r="F1643" s="103"/>
      <c r="G1643" s="103"/>
      <c r="H1643" s="104"/>
      <c r="I1643" s="105"/>
      <c r="J1643" s="105"/>
      <c r="K1643" s="105"/>
      <c r="L1643" s="5"/>
      <c r="M1643" s="32"/>
      <c r="N1643" s="23"/>
      <c r="O1643" s="5"/>
      <c r="P1643" s="32"/>
      <c r="AI1643" s="3"/>
      <c r="AJ1643" s="3"/>
    </row>
    <row r="1644" spans="1:36" ht="18" customHeight="1">
      <c r="A1644" s="31"/>
      <c r="B1644" s="32"/>
      <c r="C1644" s="103"/>
      <c r="D1644" s="103"/>
      <c r="E1644" s="103"/>
      <c r="F1644" s="103"/>
      <c r="G1644" s="103"/>
      <c r="H1644" s="104"/>
      <c r="I1644" s="105"/>
      <c r="J1644" s="105"/>
      <c r="K1644" s="105"/>
      <c r="L1644" s="5"/>
      <c r="M1644" s="32"/>
      <c r="N1644" s="23"/>
      <c r="O1644" s="5"/>
      <c r="P1644" s="32"/>
      <c r="AI1644" s="3"/>
      <c r="AJ1644" s="3"/>
    </row>
    <row r="1645" spans="1:36" ht="18" customHeight="1">
      <c r="A1645" s="31"/>
      <c r="B1645" s="32"/>
      <c r="C1645" s="103"/>
      <c r="D1645" s="103"/>
      <c r="E1645" s="103"/>
      <c r="F1645" s="103"/>
      <c r="G1645" s="103"/>
      <c r="H1645" s="104"/>
      <c r="I1645" s="105"/>
      <c r="J1645" s="105"/>
      <c r="K1645" s="105"/>
      <c r="L1645" s="5"/>
      <c r="M1645" s="32"/>
      <c r="N1645" s="23"/>
      <c r="O1645" s="5"/>
      <c r="P1645" s="32"/>
      <c r="AI1645" s="3"/>
      <c r="AJ1645" s="3"/>
    </row>
    <row r="1646" spans="1:36" ht="18" customHeight="1">
      <c r="A1646" s="31"/>
      <c r="B1646" s="32"/>
      <c r="C1646" s="103"/>
      <c r="D1646" s="103"/>
      <c r="E1646" s="103"/>
      <c r="F1646" s="103"/>
      <c r="G1646" s="103"/>
      <c r="H1646" s="104"/>
      <c r="I1646" s="105"/>
      <c r="J1646" s="105"/>
      <c r="K1646" s="105"/>
      <c r="L1646" s="5"/>
      <c r="M1646" s="32"/>
      <c r="N1646" s="23"/>
      <c r="O1646" s="5"/>
      <c r="P1646" s="32"/>
      <c r="AI1646" s="3"/>
      <c r="AJ1646" s="3"/>
    </row>
    <row r="1647" spans="1:36" ht="18" customHeight="1">
      <c r="A1647" s="31"/>
      <c r="B1647" s="32"/>
      <c r="C1647" s="103"/>
      <c r="D1647" s="103"/>
      <c r="E1647" s="103"/>
      <c r="F1647" s="103"/>
      <c r="G1647" s="103"/>
      <c r="H1647" s="104"/>
      <c r="I1647" s="105"/>
      <c r="J1647" s="105"/>
      <c r="K1647" s="105"/>
      <c r="L1647" s="5"/>
      <c r="M1647" s="32"/>
      <c r="N1647" s="23"/>
      <c r="O1647" s="5"/>
      <c r="P1647" s="32"/>
      <c r="AI1647" s="3"/>
      <c r="AJ1647" s="3"/>
    </row>
    <row r="1648" spans="1:36" ht="18" customHeight="1">
      <c r="A1648" s="31"/>
      <c r="B1648" s="32"/>
      <c r="C1648" s="103"/>
      <c r="D1648" s="103"/>
      <c r="E1648" s="103"/>
      <c r="F1648" s="103"/>
      <c r="G1648" s="103"/>
      <c r="H1648" s="104"/>
      <c r="I1648" s="105"/>
      <c r="J1648" s="105"/>
      <c r="K1648" s="105"/>
      <c r="L1648" s="5"/>
      <c r="M1648" s="32"/>
      <c r="N1648" s="23"/>
      <c r="O1648" s="5"/>
      <c r="P1648" s="32"/>
      <c r="AI1648" s="3"/>
      <c r="AJ1648" s="3"/>
    </row>
    <row r="1649" spans="1:36" ht="18" customHeight="1">
      <c r="A1649" s="31"/>
      <c r="B1649" s="32"/>
      <c r="C1649" s="103"/>
      <c r="D1649" s="103"/>
      <c r="E1649" s="103"/>
      <c r="F1649" s="103"/>
      <c r="G1649" s="103"/>
      <c r="H1649" s="104"/>
      <c r="I1649" s="105"/>
      <c r="J1649" s="105"/>
      <c r="K1649" s="105"/>
      <c r="L1649" s="5"/>
      <c r="M1649" s="32"/>
      <c r="N1649" s="23"/>
      <c r="O1649" s="5"/>
      <c r="P1649" s="32"/>
      <c r="AI1649" s="3"/>
      <c r="AJ1649" s="3"/>
    </row>
    <row r="1650" spans="1:36" ht="18" customHeight="1">
      <c r="A1650" s="31"/>
      <c r="B1650" s="32"/>
      <c r="C1650" s="103"/>
      <c r="D1650" s="103"/>
      <c r="E1650" s="103"/>
      <c r="F1650" s="103"/>
      <c r="G1650" s="103"/>
      <c r="H1650" s="104"/>
      <c r="I1650" s="105"/>
      <c r="J1650" s="105"/>
      <c r="K1650" s="105"/>
      <c r="L1650" s="5"/>
      <c r="M1650" s="32"/>
      <c r="N1650" s="23"/>
      <c r="O1650" s="5"/>
      <c r="P1650" s="32"/>
      <c r="AI1650" s="3"/>
      <c r="AJ1650" s="3"/>
    </row>
    <row r="1651" spans="1:36" ht="18" customHeight="1">
      <c r="A1651" s="31"/>
      <c r="B1651" s="32"/>
      <c r="C1651" s="103"/>
      <c r="D1651" s="103"/>
      <c r="E1651" s="103"/>
      <c r="F1651" s="103"/>
      <c r="G1651" s="103"/>
      <c r="H1651" s="104"/>
      <c r="I1651" s="105"/>
      <c r="J1651" s="105"/>
      <c r="K1651" s="105"/>
      <c r="L1651" s="5"/>
      <c r="M1651" s="32"/>
      <c r="N1651" s="23"/>
      <c r="O1651" s="5"/>
      <c r="P1651" s="32"/>
      <c r="AI1651" s="3"/>
      <c r="AJ1651" s="3"/>
    </row>
    <row r="1652" spans="1:36" ht="18" customHeight="1">
      <c r="A1652" s="31"/>
      <c r="B1652" s="32"/>
      <c r="C1652" s="103"/>
      <c r="D1652" s="103"/>
      <c r="E1652" s="103"/>
      <c r="F1652" s="103"/>
      <c r="G1652" s="103"/>
      <c r="H1652" s="104"/>
      <c r="I1652" s="105"/>
      <c r="J1652" s="105"/>
      <c r="K1652" s="105"/>
      <c r="L1652" s="5"/>
      <c r="M1652" s="32"/>
      <c r="N1652" s="23"/>
      <c r="O1652" s="5"/>
      <c r="P1652" s="32"/>
      <c r="AI1652" s="3"/>
      <c r="AJ1652" s="3"/>
    </row>
    <row r="1653" spans="1:36" ht="18" customHeight="1">
      <c r="A1653" s="31"/>
      <c r="B1653" s="32"/>
      <c r="C1653" s="103"/>
      <c r="D1653" s="103"/>
      <c r="E1653" s="103"/>
      <c r="F1653" s="103"/>
      <c r="G1653" s="103"/>
      <c r="H1653" s="104"/>
      <c r="I1653" s="105"/>
      <c r="J1653" s="105"/>
      <c r="K1653" s="105"/>
      <c r="L1653" s="5"/>
      <c r="M1653" s="32"/>
      <c r="N1653" s="23"/>
      <c r="O1653" s="5"/>
      <c r="P1653" s="32"/>
      <c r="AI1653" s="3"/>
      <c r="AJ1653" s="3"/>
    </row>
    <row r="1654" spans="1:36" ht="18" customHeight="1">
      <c r="A1654" s="31"/>
      <c r="B1654" s="32"/>
      <c r="C1654" s="103"/>
      <c r="D1654" s="103"/>
      <c r="E1654" s="103"/>
      <c r="F1654" s="103"/>
      <c r="G1654" s="103"/>
      <c r="H1654" s="104"/>
      <c r="I1654" s="105"/>
      <c r="J1654" s="105"/>
      <c r="K1654" s="105"/>
      <c r="L1654" s="5"/>
      <c r="M1654" s="32"/>
      <c r="N1654" s="23"/>
      <c r="O1654" s="5"/>
      <c r="P1654" s="32"/>
      <c r="AI1654" s="3"/>
      <c r="AJ1654" s="3"/>
    </row>
    <row r="1655" spans="1:36" ht="18" customHeight="1">
      <c r="A1655" s="31"/>
      <c r="B1655" s="32"/>
      <c r="C1655" s="103"/>
      <c r="D1655" s="103"/>
      <c r="E1655" s="103"/>
      <c r="F1655" s="103"/>
      <c r="G1655" s="103"/>
      <c r="H1655" s="104"/>
      <c r="I1655" s="105"/>
      <c r="J1655" s="105"/>
      <c r="K1655" s="105"/>
      <c r="L1655" s="5"/>
      <c r="M1655" s="32"/>
      <c r="N1655" s="23"/>
      <c r="O1655" s="5"/>
      <c r="P1655" s="32"/>
      <c r="AI1655" s="3"/>
      <c r="AJ1655" s="3"/>
    </row>
    <row r="1656" spans="1:36" ht="18" customHeight="1">
      <c r="A1656" s="31"/>
      <c r="B1656" s="32"/>
      <c r="C1656" s="103"/>
      <c r="D1656" s="103"/>
      <c r="E1656" s="103"/>
      <c r="F1656" s="103"/>
      <c r="G1656" s="103"/>
      <c r="H1656" s="104"/>
      <c r="I1656" s="105"/>
      <c r="J1656" s="105"/>
      <c r="K1656" s="105"/>
      <c r="L1656" s="5"/>
      <c r="M1656" s="32"/>
      <c r="N1656" s="23"/>
      <c r="O1656" s="5"/>
      <c r="P1656" s="32"/>
      <c r="AI1656" s="3"/>
      <c r="AJ1656" s="3"/>
    </row>
    <row r="1657" spans="1:36" ht="18" customHeight="1">
      <c r="A1657" s="31"/>
      <c r="B1657" s="32"/>
      <c r="C1657" s="103"/>
      <c r="D1657" s="103"/>
      <c r="E1657" s="103"/>
      <c r="F1657" s="103"/>
      <c r="G1657" s="103"/>
      <c r="H1657" s="104"/>
      <c r="I1657" s="105"/>
      <c r="J1657" s="105"/>
      <c r="K1657" s="105"/>
      <c r="L1657" s="5"/>
      <c r="M1657" s="32"/>
      <c r="N1657" s="23"/>
      <c r="O1657" s="5"/>
      <c r="P1657" s="32"/>
      <c r="AI1657" s="3"/>
      <c r="AJ1657" s="3"/>
    </row>
    <row r="1658" spans="1:36" ht="18" customHeight="1">
      <c r="A1658" s="31"/>
      <c r="B1658" s="32"/>
      <c r="C1658" s="103"/>
      <c r="D1658" s="103"/>
      <c r="E1658" s="103"/>
      <c r="F1658" s="103"/>
      <c r="G1658" s="103"/>
      <c r="H1658" s="104"/>
      <c r="I1658" s="105"/>
      <c r="J1658" s="105"/>
      <c r="K1658" s="105"/>
      <c r="L1658" s="5"/>
      <c r="M1658" s="32"/>
      <c r="N1658" s="23"/>
      <c r="O1658" s="5"/>
      <c r="P1658" s="32"/>
      <c r="AI1658" s="3"/>
      <c r="AJ1658" s="3"/>
    </row>
    <row r="1659" spans="1:36" ht="18" customHeight="1">
      <c r="A1659" s="31"/>
      <c r="B1659" s="32"/>
      <c r="C1659" s="103"/>
      <c r="D1659" s="103"/>
      <c r="E1659" s="103"/>
      <c r="F1659" s="103"/>
      <c r="G1659" s="103"/>
      <c r="H1659" s="104"/>
      <c r="I1659" s="105"/>
      <c r="J1659" s="105"/>
      <c r="K1659" s="105"/>
      <c r="L1659" s="5"/>
      <c r="M1659" s="32"/>
      <c r="N1659" s="23"/>
      <c r="O1659" s="5"/>
      <c r="P1659" s="32"/>
      <c r="AI1659" s="3"/>
      <c r="AJ1659" s="3"/>
    </row>
    <row r="1660" spans="1:36" ht="18" customHeight="1">
      <c r="A1660" s="31"/>
      <c r="B1660" s="32"/>
      <c r="C1660" s="103"/>
      <c r="D1660" s="103"/>
      <c r="E1660" s="103"/>
      <c r="F1660" s="103"/>
      <c r="G1660" s="103"/>
      <c r="H1660" s="104"/>
      <c r="I1660" s="105"/>
      <c r="J1660" s="105"/>
      <c r="K1660" s="105"/>
      <c r="L1660" s="5"/>
      <c r="M1660" s="32"/>
      <c r="N1660" s="23"/>
      <c r="O1660" s="5"/>
      <c r="P1660" s="32"/>
      <c r="AI1660" s="3"/>
      <c r="AJ1660" s="3"/>
    </row>
    <row r="1661" spans="1:36" ht="18" customHeight="1">
      <c r="A1661" s="31"/>
      <c r="B1661" s="32"/>
      <c r="C1661" s="103"/>
      <c r="D1661" s="103"/>
      <c r="E1661" s="103"/>
      <c r="F1661" s="103"/>
      <c r="G1661" s="103"/>
      <c r="H1661" s="104"/>
      <c r="I1661" s="105"/>
      <c r="J1661" s="105"/>
      <c r="K1661" s="105"/>
      <c r="L1661" s="5"/>
      <c r="M1661" s="32"/>
      <c r="N1661" s="23"/>
      <c r="O1661" s="5"/>
      <c r="P1661" s="32"/>
      <c r="AI1661" s="3"/>
      <c r="AJ1661" s="3"/>
    </row>
    <row r="1662" spans="1:36" ht="18" customHeight="1">
      <c r="A1662" s="31"/>
      <c r="B1662" s="32"/>
      <c r="C1662" s="103"/>
      <c r="D1662" s="103"/>
      <c r="E1662" s="103"/>
      <c r="F1662" s="103"/>
      <c r="G1662" s="103"/>
      <c r="H1662" s="104"/>
      <c r="I1662" s="105"/>
      <c r="J1662" s="105"/>
      <c r="K1662" s="105"/>
      <c r="L1662" s="5"/>
      <c r="M1662" s="32"/>
      <c r="N1662" s="23"/>
      <c r="O1662" s="5"/>
      <c r="P1662" s="32"/>
      <c r="AI1662" s="3"/>
      <c r="AJ1662" s="3"/>
    </row>
    <row r="1663" spans="1:36" ht="18" customHeight="1">
      <c r="A1663" s="31"/>
      <c r="B1663" s="32"/>
      <c r="C1663" s="103"/>
      <c r="D1663" s="103"/>
      <c r="E1663" s="103"/>
      <c r="F1663" s="103"/>
      <c r="G1663" s="103"/>
      <c r="H1663" s="104"/>
      <c r="I1663" s="105"/>
      <c r="J1663" s="105"/>
      <c r="K1663" s="105"/>
      <c r="L1663" s="5"/>
      <c r="M1663" s="32"/>
      <c r="N1663" s="23"/>
      <c r="O1663" s="5"/>
      <c r="P1663" s="32"/>
      <c r="AI1663" s="3"/>
      <c r="AJ1663" s="3"/>
    </row>
    <row r="1664" spans="1:36" ht="18" customHeight="1">
      <c r="A1664" s="31"/>
      <c r="B1664" s="32"/>
      <c r="C1664" s="103"/>
      <c r="D1664" s="103"/>
      <c r="E1664" s="103"/>
      <c r="F1664" s="103"/>
      <c r="G1664" s="103"/>
      <c r="H1664" s="104"/>
      <c r="I1664" s="105"/>
      <c r="J1664" s="105"/>
      <c r="K1664" s="105"/>
      <c r="L1664" s="5"/>
      <c r="M1664" s="32"/>
      <c r="N1664" s="23"/>
      <c r="O1664" s="5"/>
      <c r="P1664" s="32"/>
      <c r="AI1664" s="3"/>
      <c r="AJ1664" s="3"/>
    </row>
    <row r="1665" spans="1:36" ht="18" customHeight="1">
      <c r="A1665" s="31"/>
      <c r="B1665" s="32"/>
      <c r="C1665" s="103"/>
      <c r="D1665" s="103"/>
      <c r="E1665" s="103"/>
      <c r="F1665" s="103"/>
      <c r="G1665" s="103"/>
      <c r="H1665" s="104"/>
      <c r="I1665" s="105"/>
      <c r="J1665" s="105"/>
      <c r="K1665" s="105"/>
      <c r="L1665" s="5"/>
      <c r="M1665" s="32"/>
      <c r="N1665" s="23"/>
      <c r="O1665" s="5"/>
      <c r="P1665" s="32"/>
      <c r="AI1665" s="3"/>
      <c r="AJ1665" s="3"/>
    </row>
    <row r="1666" spans="1:36" ht="18" customHeight="1">
      <c r="A1666" s="31"/>
      <c r="B1666" s="32"/>
      <c r="C1666" s="103"/>
      <c r="D1666" s="103"/>
      <c r="E1666" s="103"/>
      <c r="F1666" s="103"/>
      <c r="G1666" s="103"/>
      <c r="H1666" s="104"/>
      <c r="I1666" s="105"/>
      <c r="J1666" s="105"/>
      <c r="K1666" s="105"/>
      <c r="L1666" s="5"/>
      <c r="M1666" s="32"/>
      <c r="N1666" s="23"/>
      <c r="O1666" s="5"/>
      <c r="P1666" s="32"/>
      <c r="AI1666" s="3"/>
      <c r="AJ1666" s="3"/>
    </row>
    <row r="1667" spans="1:36" ht="18" customHeight="1">
      <c r="A1667" s="31"/>
      <c r="B1667" s="32"/>
      <c r="C1667" s="103"/>
      <c r="D1667" s="103"/>
      <c r="E1667" s="103"/>
      <c r="F1667" s="103"/>
      <c r="G1667" s="103"/>
      <c r="H1667" s="104"/>
      <c r="I1667" s="105"/>
      <c r="J1667" s="105"/>
      <c r="K1667" s="105"/>
      <c r="L1667" s="5"/>
      <c r="M1667" s="32"/>
      <c r="N1667" s="23"/>
      <c r="O1667" s="5"/>
      <c r="P1667" s="32"/>
      <c r="AI1667" s="3"/>
      <c r="AJ1667" s="3"/>
    </row>
    <row r="1668" spans="1:36" ht="18" customHeight="1">
      <c r="A1668" s="31"/>
      <c r="B1668" s="32"/>
      <c r="C1668" s="103"/>
      <c r="D1668" s="103"/>
      <c r="E1668" s="103"/>
      <c r="F1668" s="103"/>
      <c r="G1668" s="103"/>
      <c r="H1668" s="104"/>
      <c r="I1668" s="105"/>
      <c r="J1668" s="105"/>
      <c r="K1668" s="105"/>
      <c r="L1668" s="5"/>
      <c r="M1668" s="32"/>
      <c r="N1668" s="23"/>
      <c r="O1668" s="5"/>
      <c r="P1668" s="32"/>
      <c r="AI1668" s="3"/>
      <c r="AJ1668" s="3"/>
    </row>
    <row r="1669" spans="1:36" ht="18" customHeight="1">
      <c r="A1669" s="31"/>
      <c r="B1669" s="32"/>
      <c r="C1669" s="103"/>
      <c r="D1669" s="103"/>
      <c r="E1669" s="103"/>
      <c r="F1669" s="103"/>
      <c r="G1669" s="103"/>
      <c r="H1669" s="104"/>
      <c r="I1669" s="105"/>
      <c r="J1669" s="105"/>
      <c r="K1669" s="105"/>
      <c r="L1669" s="5"/>
      <c r="M1669" s="32"/>
      <c r="N1669" s="23"/>
      <c r="O1669" s="5"/>
      <c r="P1669" s="32"/>
      <c r="AI1669" s="3"/>
      <c r="AJ1669" s="3"/>
    </row>
    <row r="1670" spans="1:36" ht="18" customHeight="1">
      <c r="A1670" s="31"/>
      <c r="B1670" s="32"/>
      <c r="C1670" s="103"/>
      <c r="D1670" s="103"/>
      <c r="E1670" s="103"/>
      <c r="F1670" s="103"/>
      <c r="G1670" s="103"/>
      <c r="H1670" s="104"/>
      <c r="I1670" s="105"/>
      <c r="J1670" s="105"/>
      <c r="K1670" s="105"/>
      <c r="L1670" s="5"/>
      <c r="M1670" s="32"/>
      <c r="N1670" s="23"/>
      <c r="O1670" s="5"/>
      <c r="P1670" s="32"/>
      <c r="AI1670" s="3"/>
      <c r="AJ1670" s="3"/>
    </row>
    <row r="1671" spans="1:36" ht="18" customHeight="1">
      <c r="A1671" s="31"/>
      <c r="B1671" s="32"/>
      <c r="C1671" s="103"/>
      <c r="D1671" s="103"/>
      <c r="E1671" s="103"/>
      <c r="F1671" s="103"/>
      <c r="G1671" s="103"/>
      <c r="H1671" s="104"/>
      <c r="I1671" s="105"/>
      <c r="J1671" s="105"/>
      <c r="K1671" s="105"/>
      <c r="L1671" s="5"/>
      <c r="M1671" s="32"/>
      <c r="N1671" s="23"/>
      <c r="O1671" s="5"/>
      <c r="P1671" s="32"/>
      <c r="AI1671" s="3"/>
      <c r="AJ1671" s="3"/>
    </row>
    <row r="1672" spans="1:36" ht="18" customHeight="1">
      <c r="A1672" s="31"/>
      <c r="B1672" s="32"/>
      <c r="C1672" s="103"/>
      <c r="D1672" s="103"/>
      <c r="E1672" s="103"/>
      <c r="F1672" s="103"/>
      <c r="G1672" s="103"/>
      <c r="H1672" s="104"/>
      <c r="I1672" s="105"/>
      <c r="J1672" s="105"/>
      <c r="K1672" s="105"/>
      <c r="L1672" s="5"/>
      <c r="M1672" s="32"/>
      <c r="N1672" s="23"/>
      <c r="O1672" s="5"/>
      <c r="P1672" s="32"/>
      <c r="AI1672" s="3"/>
      <c r="AJ1672" s="3"/>
    </row>
    <row r="1673" spans="1:36" ht="18" customHeight="1">
      <c r="A1673" s="31"/>
      <c r="B1673" s="32"/>
      <c r="C1673" s="103"/>
      <c r="D1673" s="103"/>
      <c r="E1673" s="103"/>
      <c r="F1673" s="103"/>
      <c r="G1673" s="103"/>
      <c r="H1673" s="104"/>
      <c r="I1673" s="105"/>
      <c r="J1673" s="105"/>
      <c r="K1673" s="105"/>
      <c r="L1673" s="5"/>
      <c r="M1673" s="32"/>
      <c r="N1673" s="23"/>
      <c r="O1673" s="5"/>
      <c r="P1673" s="32"/>
      <c r="AI1673" s="3"/>
      <c r="AJ1673" s="3"/>
    </row>
    <row r="1674" spans="1:36" ht="18" customHeight="1">
      <c r="A1674" s="31"/>
      <c r="B1674" s="32"/>
      <c r="C1674" s="103"/>
      <c r="D1674" s="103"/>
      <c r="E1674" s="103"/>
      <c r="F1674" s="103"/>
      <c r="G1674" s="103"/>
      <c r="H1674" s="104"/>
      <c r="I1674" s="105"/>
      <c r="J1674" s="105"/>
      <c r="K1674" s="105"/>
      <c r="L1674" s="5"/>
      <c r="M1674" s="32"/>
      <c r="N1674" s="23"/>
      <c r="O1674" s="5"/>
      <c r="P1674" s="32"/>
      <c r="AI1674" s="3"/>
      <c r="AJ1674" s="3"/>
    </row>
    <row r="1675" spans="1:36" ht="18" customHeight="1">
      <c r="A1675" s="31"/>
      <c r="B1675" s="32"/>
      <c r="C1675" s="103"/>
      <c r="D1675" s="103"/>
      <c r="E1675" s="103"/>
      <c r="F1675" s="103"/>
      <c r="G1675" s="103"/>
      <c r="H1675" s="104"/>
      <c r="I1675" s="105"/>
      <c r="J1675" s="105"/>
      <c r="K1675" s="105"/>
      <c r="L1675" s="5"/>
      <c r="M1675" s="32"/>
      <c r="N1675" s="23"/>
      <c r="O1675" s="5"/>
      <c r="P1675" s="32"/>
      <c r="AI1675" s="3"/>
      <c r="AJ1675" s="3"/>
    </row>
    <row r="1676" spans="1:36" ht="18" customHeight="1">
      <c r="A1676" s="31"/>
      <c r="B1676" s="32"/>
      <c r="C1676" s="103"/>
      <c r="D1676" s="103"/>
      <c r="E1676" s="103"/>
      <c r="F1676" s="103"/>
      <c r="G1676" s="103"/>
      <c r="H1676" s="104"/>
      <c r="I1676" s="105"/>
      <c r="J1676" s="105"/>
      <c r="K1676" s="105"/>
      <c r="L1676" s="5"/>
      <c r="M1676" s="32"/>
      <c r="N1676" s="23"/>
      <c r="O1676" s="5"/>
      <c r="P1676" s="32"/>
      <c r="AI1676" s="3"/>
      <c r="AJ1676" s="3"/>
    </row>
    <row r="1677" spans="1:36" ht="18" customHeight="1">
      <c r="A1677" s="31"/>
      <c r="B1677" s="32"/>
      <c r="C1677" s="103"/>
      <c r="D1677" s="103"/>
      <c r="E1677" s="103"/>
      <c r="F1677" s="103"/>
      <c r="G1677" s="103"/>
      <c r="H1677" s="104"/>
      <c r="I1677" s="105"/>
      <c r="J1677" s="105"/>
      <c r="K1677" s="105"/>
      <c r="L1677" s="5"/>
      <c r="M1677" s="32"/>
      <c r="N1677" s="23"/>
      <c r="O1677" s="5"/>
      <c r="P1677" s="32"/>
      <c r="AI1677" s="3"/>
      <c r="AJ1677" s="3"/>
    </row>
    <row r="1678" spans="1:36" ht="18" customHeight="1">
      <c r="A1678" s="31"/>
      <c r="B1678" s="32"/>
      <c r="C1678" s="103"/>
      <c r="D1678" s="103"/>
      <c r="E1678" s="103"/>
      <c r="F1678" s="103"/>
      <c r="G1678" s="103"/>
      <c r="H1678" s="104"/>
      <c r="I1678" s="105"/>
      <c r="J1678" s="105"/>
      <c r="K1678" s="105"/>
      <c r="L1678" s="5"/>
      <c r="M1678" s="32"/>
      <c r="N1678" s="23"/>
      <c r="O1678" s="5"/>
      <c r="P1678" s="32"/>
      <c r="AI1678" s="3"/>
      <c r="AJ1678" s="3"/>
    </row>
    <row r="1679" spans="1:36" ht="18" customHeight="1">
      <c r="A1679" s="31"/>
      <c r="B1679" s="32"/>
      <c r="C1679" s="103"/>
      <c r="D1679" s="103"/>
      <c r="E1679" s="103"/>
      <c r="F1679" s="103"/>
      <c r="G1679" s="103"/>
      <c r="H1679" s="104"/>
      <c r="I1679" s="105"/>
      <c r="J1679" s="105"/>
      <c r="K1679" s="105"/>
      <c r="L1679" s="5"/>
      <c r="M1679" s="32"/>
      <c r="N1679" s="23"/>
      <c r="O1679" s="5"/>
      <c r="P1679" s="32"/>
      <c r="AI1679" s="3"/>
      <c r="AJ1679" s="3"/>
    </row>
    <row r="1680" spans="1:36" ht="18" customHeight="1">
      <c r="A1680" s="31"/>
      <c r="B1680" s="32"/>
      <c r="C1680" s="103"/>
      <c r="D1680" s="103"/>
      <c r="E1680" s="103"/>
      <c r="F1680" s="103"/>
      <c r="G1680" s="103"/>
      <c r="H1680" s="104"/>
      <c r="I1680" s="105"/>
      <c r="J1680" s="105"/>
      <c r="K1680" s="105"/>
      <c r="L1680" s="5"/>
      <c r="M1680" s="32"/>
      <c r="N1680" s="23"/>
      <c r="O1680" s="5"/>
      <c r="P1680" s="32"/>
      <c r="AI1680" s="3"/>
      <c r="AJ1680" s="3"/>
    </row>
    <row r="1681" spans="1:36" ht="18" customHeight="1">
      <c r="A1681" s="31"/>
      <c r="B1681" s="32"/>
      <c r="C1681" s="103"/>
      <c r="D1681" s="103"/>
      <c r="E1681" s="103"/>
      <c r="F1681" s="103"/>
      <c r="G1681" s="103"/>
      <c r="H1681" s="104"/>
      <c r="I1681" s="105"/>
      <c r="J1681" s="105"/>
      <c r="K1681" s="105"/>
      <c r="L1681" s="5"/>
      <c r="M1681" s="32"/>
      <c r="N1681" s="23"/>
      <c r="O1681" s="5"/>
      <c r="P1681" s="32"/>
      <c r="AI1681" s="3"/>
      <c r="AJ1681" s="3"/>
    </row>
    <row r="1682" spans="1:36" ht="18" customHeight="1">
      <c r="A1682" s="31"/>
      <c r="B1682" s="32"/>
      <c r="C1682" s="103"/>
      <c r="D1682" s="103"/>
      <c r="E1682" s="103"/>
      <c r="F1682" s="103"/>
      <c r="G1682" s="103"/>
      <c r="H1682" s="104"/>
      <c r="I1682" s="105"/>
      <c r="J1682" s="105"/>
      <c r="K1682" s="105"/>
      <c r="L1682" s="5"/>
      <c r="M1682" s="32"/>
      <c r="N1682" s="23"/>
      <c r="O1682" s="5"/>
      <c r="P1682" s="32"/>
      <c r="AI1682" s="3"/>
      <c r="AJ1682" s="3"/>
    </row>
    <row r="1683" spans="1:36" ht="18" customHeight="1">
      <c r="A1683" s="31"/>
      <c r="B1683" s="32"/>
      <c r="C1683" s="103"/>
      <c r="D1683" s="103"/>
      <c r="E1683" s="103"/>
      <c r="F1683" s="103"/>
      <c r="G1683" s="103"/>
      <c r="H1683" s="104"/>
      <c r="I1683" s="105"/>
      <c r="J1683" s="105"/>
      <c r="K1683" s="105"/>
      <c r="L1683" s="5"/>
      <c r="M1683" s="32"/>
      <c r="N1683" s="23"/>
      <c r="O1683" s="5"/>
      <c r="P1683" s="32"/>
      <c r="AI1683" s="3"/>
      <c r="AJ1683" s="3"/>
    </row>
    <row r="1684" spans="1:36" ht="18" customHeight="1">
      <c r="A1684" s="31"/>
      <c r="B1684" s="32"/>
      <c r="C1684" s="103"/>
      <c r="D1684" s="103"/>
      <c r="E1684" s="103"/>
      <c r="F1684" s="103"/>
      <c r="G1684" s="103"/>
      <c r="H1684" s="104"/>
      <c r="I1684" s="105"/>
      <c r="J1684" s="105"/>
      <c r="K1684" s="105"/>
      <c r="L1684" s="5"/>
      <c r="M1684" s="32"/>
      <c r="N1684" s="23"/>
      <c r="O1684" s="5"/>
      <c r="P1684" s="32"/>
      <c r="AI1684" s="3"/>
      <c r="AJ1684" s="3"/>
    </row>
    <row r="1685" spans="1:36" ht="18" customHeight="1">
      <c r="A1685" s="31"/>
      <c r="B1685" s="32"/>
      <c r="C1685" s="103"/>
      <c r="D1685" s="103"/>
      <c r="E1685" s="103"/>
      <c r="F1685" s="103"/>
      <c r="G1685" s="103"/>
      <c r="H1685" s="104"/>
      <c r="I1685" s="105"/>
      <c r="J1685" s="105"/>
      <c r="K1685" s="105"/>
      <c r="L1685" s="5"/>
      <c r="M1685" s="32"/>
      <c r="N1685" s="23"/>
      <c r="O1685" s="5"/>
      <c r="P1685" s="32"/>
      <c r="AI1685" s="3"/>
      <c r="AJ1685" s="3"/>
    </row>
    <row r="1686" spans="1:36" ht="18" customHeight="1">
      <c r="A1686" s="31"/>
      <c r="B1686" s="32"/>
      <c r="C1686" s="103"/>
      <c r="D1686" s="103"/>
      <c r="E1686" s="103"/>
      <c r="F1686" s="103"/>
      <c r="G1686" s="103"/>
      <c r="H1686" s="104"/>
      <c r="I1686" s="105"/>
      <c r="J1686" s="105"/>
      <c r="K1686" s="105"/>
      <c r="L1686" s="5"/>
      <c r="M1686" s="32"/>
      <c r="N1686" s="23"/>
      <c r="O1686" s="5"/>
      <c r="P1686" s="32"/>
      <c r="AI1686" s="3"/>
      <c r="AJ1686" s="3"/>
    </row>
    <row r="1687" spans="1:36" ht="18" customHeight="1">
      <c r="A1687" s="31"/>
      <c r="B1687" s="32"/>
      <c r="C1687" s="103"/>
      <c r="D1687" s="103"/>
      <c r="E1687" s="103"/>
      <c r="F1687" s="103"/>
      <c r="G1687" s="103"/>
      <c r="H1687" s="104"/>
      <c r="I1687" s="105"/>
      <c r="J1687" s="105"/>
      <c r="K1687" s="105"/>
      <c r="L1687" s="5"/>
      <c r="M1687" s="32"/>
      <c r="N1687" s="23"/>
      <c r="O1687" s="5"/>
      <c r="P1687" s="32"/>
      <c r="AI1687" s="3"/>
      <c r="AJ1687" s="3"/>
    </row>
    <row r="1688" spans="1:36" ht="18" customHeight="1">
      <c r="A1688" s="31"/>
      <c r="B1688" s="32"/>
      <c r="C1688" s="103"/>
      <c r="D1688" s="103"/>
      <c r="E1688" s="103"/>
      <c r="F1688" s="103"/>
      <c r="G1688" s="103"/>
      <c r="H1688" s="104"/>
      <c r="I1688" s="105"/>
      <c r="J1688" s="105"/>
      <c r="K1688" s="105"/>
      <c r="L1688" s="5"/>
      <c r="M1688" s="32"/>
      <c r="N1688" s="23"/>
      <c r="O1688" s="5"/>
      <c r="P1688" s="32"/>
      <c r="AI1688" s="3"/>
      <c r="AJ1688" s="3"/>
    </row>
    <row r="1689" spans="1:36" ht="18" customHeight="1">
      <c r="A1689" s="31"/>
      <c r="B1689" s="32"/>
      <c r="C1689" s="103"/>
      <c r="D1689" s="103"/>
      <c r="E1689" s="103"/>
      <c r="F1689" s="103"/>
      <c r="G1689" s="103"/>
      <c r="H1689" s="104"/>
      <c r="I1689" s="105"/>
      <c r="J1689" s="105"/>
      <c r="K1689" s="105"/>
      <c r="L1689" s="5"/>
      <c r="M1689" s="32"/>
      <c r="N1689" s="23"/>
      <c r="O1689" s="5"/>
      <c r="P1689" s="32"/>
      <c r="AI1689" s="3"/>
      <c r="AJ1689" s="3"/>
    </row>
    <row r="1690" spans="1:36" ht="18" customHeight="1">
      <c r="A1690" s="31"/>
      <c r="B1690" s="32"/>
      <c r="C1690" s="103"/>
      <c r="D1690" s="103"/>
      <c r="E1690" s="103"/>
      <c r="F1690" s="103"/>
      <c r="G1690" s="103"/>
      <c r="H1690" s="104"/>
      <c r="I1690" s="105"/>
      <c r="J1690" s="105"/>
      <c r="K1690" s="105"/>
      <c r="L1690" s="5"/>
      <c r="M1690" s="32"/>
      <c r="N1690" s="23"/>
      <c r="O1690" s="5"/>
      <c r="P1690" s="32"/>
      <c r="AI1690" s="3"/>
      <c r="AJ1690" s="3"/>
    </row>
    <row r="1691" spans="1:36" ht="18" customHeight="1">
      <c r="A1691" s="31"/>
      <c r="B1691" s="32"/>
      <c r="C1691" s="103"/>
      <c r="D1691" s="103"/>
      <c r="E1691" s="103"/>
      <c r="F1691" s="103"/>
      <c r="G1691" s="103"/>
      <c r="H1691" s="104"/>
      <c r="I1691" s="105"/>
      <c r="J1691" s="105"/>
      <c r="K1691" s="105"/>
      <c r="L1691" s="5"/>
      <c r="M1691" s="32"/>
      <c r="N1691" s="23"/>
      <c r="O1691" s="5"/>
      <c r="P1691" s="32"/>
      <c r="AI1691" s="3"/>
      <c r="AJ1691" s="3"/>
    </row>
    <row r="1692" spans="1:36" ht="18" customHeight="1">
      <c r="A1692" s="31"/>
      <c r="B1692" s="32"/>
      <c r="C1692" s="103"/>
      <c r="D1692" s="103"/>
      <c r="E1692" s="103"/>
      <c r="F1692" s="103"/>
      <c r="G1692" s="103"/>
      <c r="H1692" s="104"/>
      <c r="I1692" s="105"/>
      <c r="J1692" s="105"/>
      <c r="K1692" s="105"/>
      <c r="L1692" s="5"/>
      <c r="M1692" s="32"/>
      <c r="N1692" s="23"/>
      <c r="O1692" s="5"/>
      <c r="P1692" s="32"/>
      <c r="AI1692" s="3"/>
      <c r="AJ1692" s="3"/>
    </row>
    <row r="1693" spans="1:36" ht="18" customHeight="1">
      <c r="A1693" s="31"/>
      <c r="B1693" s="32"/>
      <c r="C1693" s="103"/>
      <c r="D1693" s="103"/>
      <c r="E1693" s="103"/>
      <c r="F1693" s="103"/>
      <c r="G1693" s="103"/>
      <c r="H1693" s="104"/>
      <c r="I1693" s="105"/>
      <c r="J1693" s="105"/>
      <c r="K1693" s="105"/>
      <c r="L1693" s="5"/>
      <c r="M1693" s="32"/>
      <c r="N1693" s="23"/>
      <c r="O1693" s="5"/>
      <c r="P1693" s="32"/>
      <c r="AI1693" s="3"/>
      <c r="AJ1693" s="3"/>
    </row>
    <row r="1694" spans="1:36" ht="18" customHeight="1">
      <c r="A1694" s="31"/>
      <c r="B1694" s="32"/>
      <c r="C1694" s="103"/>
      <c r="D1694" s="103"/>
      <c r="E1694" s="103"/>
      <c r="F1694" s="103"/>
      <c r="G1694" s="103"/>
      <c r="H1694" s="104"/>
      <c r="I1694" s="105"/>
      <c r="J1694" s="105"/>
      <c r="K1694" s="105"/>
      <c r="L1694" s="5"/>
      <c r="M1694" s="32"/>
      <c r="N1694" s="23"/>
      <c r="O1694" s="5"/>
      <c r="P1694" s="32"/>
      <c r="AI1694" s="3"/>
      <c r="AJ1694" s="3"/>
    </row>
    <row r="1695" spans="1:36" ht="18" customHeight="1">
      <c r="A1695" s="31"/>
      <c r="B1695" s="32"/>
      <c r="C1695" s="103"/>
      <c r="D1695" s="103"/>
      <c r="E1695" s="103"/>
      <c r="F1695" s="103"/>
      <c r="G1695" s="103"/>
      <c r="H1695" s="104"/>
      <c r="I1695" s="105"/>
      <c r="J1695" s="105"/>
      <c r="K1695" s="105"/>
      <c r="L1695" s="5"/>
      <c r="M1695" s="32"/>
      <c r="N1695" s="23"/>
      <c r="O1695" s="5"/>
      <c r="P1695" s="32"/>
      <c r="AI1695" s="3"/>
      <c r="AJ1695" s="3"/>
    </row>
    <row r="1696" spans="1:36" ht="18" customHeight="1">
      <c r="A1696" s="31"/>
      <c r="B1696" s="32"/>
      <c r="C1696" s="103"/>
      <c r="D1696" s="103"/>
      <c r="E1696" s="103"/>
      <c r="F1696" s="103"/>
      <c r="G1696" s="103"/>
      <c r="H1696" s="104"/>
      <c r="I1696" s="105"/>
      <c r="J1696" s="105"/>
      <c r="K1696" s="105"/>
      <c r="L1696" s="5"/>
      <c r="M1696" s="32"/>
      <c r="N1696" s="23"/>
      <c r="O1696" s="5"/>
      <c r="P1696" s="32"/>
      <c r="AI1696" s="3"/>
      <c r="AJ1696" s="3"/>
    </row>
    <row r="1697" spans="1:36" ht="18" customHeight="1">
      <c r="A1697" s="31"/>
      <c r="B1697" s="32"/>
      <c r="C1697" s="103"/>
      <c r="D1697" s="103"/>
      <c r="E1697" s="103"/>
      <c r="F1697" s="103"/>
      <c r="G1697" s="103"/>
      <c r="H1697" s="104"/>
      <c r="I1697" s="105"/>
      <c r="J1697" s="105"/>
      <c r="K1697" s="105"/>
      <c r="L1697" s="5"/>
      <c r="M1697" s="32"/>
      <c r="N1697" s="23"/>
      <c r="O1697" s="5"/>
      <c r="P1697" s="32"/>
      <c r="AI1697" s="3"/>
      <c r="AJ1697" s="3"/>
    </row>
    <row r="1698" spans="1:36" ht="18" customHeight="1">
      <c r="A1698" s="31"/>
      <c r="B1698" s="32"/>
      <c r="C1698" s="103"/>
      <c r="D1698" s="103"/>
      <c r="E1698" s="103"/>
      <c r="F1698" s="103"/>
      <c r="G1698" s="103"/>
      <c r="H1698" s="104"/>
      <c r="I1698" s="105"/>
      <c r="J1698" s="105"/>
      <c r="K1698" s="105"/>
      <c r="L1698" s="5"/>
      <c r="M1698" s="32"/>
      <c r="N1698" s="23"/>
      <c r="O1698" s="5"/>
      <c r="P1698" s="32"/>
      <c r="AI1698" s="3"/>
      <c r="AJ1698" s="3"/>
    </row>
    <row r="1699" spans="1:36" ht="18" customHeight="1">
      <c r="A1699" s="31"/>
      <c r="B1699" s="32"/>
      <c r="C1699" s="103"/>
      <c r="D1699" s="103"/>
      <c r="E1699" s="103"/>
      <c r="F1699" s="103"/>
      <c r="G1699" s="103"/>
      <c r="H1699" s="104"/>
      <c r="I1699" s="105"/>
      <c r="J1699" s="105"/>
      <c r="K1699" s="105"/>
      <c r="L1699" s="5"/>
      <c r="M1699" s="32"/>
      <c r="N1699" s="23"/>
      <c r="O1699" s="5"/>
      <c r="P1699" s="32"/>
      <c r="AI1699" s="3"/>
      <c r="AJ1699" s="3"/>
    </row>
    <row r="1700" spans="1:36" ht="18" customHeight="1">
      <c r="A1700" s="31"/>
      <c r="B1700" s="32"/>
      <c r="C1700" s="103"/>
      <c r="D1700" s="103"/>
      <c r="E1700" s="103"/>
      <c r="F1700" s="103"/>
      <c r="G1700" s="103"/>
      <c r="H1700" s="104"/>
      <c r="I1700" s="105"/>
      <c r="J1700" s="105"/>
      <c r="K1700" s="105"/>
      <c r="L1700" s="5"/>
      <c r="M1700" s="32"/>
      <c r="N1700" s="23"/>
      <c r="O1700" s="5"/>
      <c r="P1700" s="32"/>
      <c r="AI1700" s="3"/>
      <c r="AJ1700" s="3"/>
    </row>
    <row r="1701" spans="1:36" ht="18" customHeight="1">
      <c r="A1701" s="31"/>
      <c r="B1701" s="32"/>
      <c r="C1701" s="103"/>
      <c r="D1701" s="103"/>
      <c r="E1701" s="103"/>
      <c r="F1701" s="103"/>
      <c r="G1701" s="103"/>
      <c r="H1701" s="104"/>
      <c r="I1701" s="105"/>
      <c r="J1701" s="105"/>
      <c r="K1701" s="105"/>
      <c r="L1701" s="5"/>
      <c r="M1701" s="32"/>
      <c r="N1701" s="23"/>
      <c r="O1701" s="5"/>
      <c r="P1701" s="32"/>
      <c r="AI1701" s="3"/>
      <c r="AJ1701" s="3"/>
    </row>
    <row r="1702" spans="1:36" ht="18" customHeight="1">
      <c r="A1702" s="31"/>
      <c r="B1702" s="32"/>
      <c r="C1702" s="103"/>
      <c r="D1702" s="103"/>
      <c r="E1702" s="103"/>
      <c r="F1702" s="103"/>
      <c r="G1702" s="103"/>
      <c r="H1702" s="104"/>
      <c r="I1702" s="105"/>
      <c r="J1702" s="105"/>
      <c r="K1702" s="105"/>
      <c r="L1702" s="5"/>
      <c r="M1702" s="32"/>
      <c r="N1702" s="23"/>
      <c r="O1702" s="5"/>
      <c r="P1702" s="32"/>
      <c r="AI1702" s="3"/>
      <c r="AJ1702" s="3"/>
    </row>
    <row r="1703" spans="1:36" ht="18" customHeight="1">
      <c r="A1703" s="31"/>
      <c r="B1703" s="32"/>
      <c r="C1703" s="103"/>
      <c r="D1703" s="103"/>
      <c r="E1703" s="103"/>
      <c r="F1703" s="103"/>
      <c r="G1703" s="103"/>
      <c r="H1703" s="104"/>
      <c r="I1703" s="105"/>
      <c r="J1703" s="105"/>
      <c r="K1703" s="105"/>
      <c r="L1703" s="5"/>
      <c r="M1703" s="32"/>
      <c r="N1703" s="23"/>
      <c r="O1703" s="5"/>
      <c r="P1703" s="32"/>
      <c r="AI1703" s="3"/>
      <c r="AJ1703" s="3"/>
    </row>
    <row r="1704" spans="1:36" ht="18" customHeight="1">
      <c r="A1704" s="31"/>
      <c r="B1704" s="32"/>
      <c r="C1704" s="103"/>
      <c r="D1704" s="103"/>
      <c r="E1704" s="103"/>
      <c r="F1704" s="103"/>
      <c r="G1704" s="103"/>
      <c r="H1704" s="104"/>
      <c r="I1704" s="105"/>
      <c r="J1704" s="105"/>
      <c r="K1704" s="105"/>
      <c r="L1704" s="5"/>
      <c r="M1704" s="32"/>
      <c r="N1704" s="23"/>
      <c r="O1704" s="5"/>
      <c r="P1704" s="32"/>
      <c r="AI1704" s="3"/>
      <c r="AJ1704" s="3"/>
    </row>
    <row r="1705" spans="1:36" ht="18" customHeight="1">
      <c r="A1705" s="31"/>
      <c r="B1705" s="32"/>
      <c r="C1705" s="103"/>
      <c r="D1705" s="103"/>
      <c r="E1705" s="103"/>
      <c r="F1705" s="103"/>
      <c r="G1705" s="103"/>
      <c r="H1705" s="104"/>
      <c r="I1705" s="105"/>
      <c r="J1705" s="105"/>
      <c r="K1705" s="105"/>
      <c r="L1705" s="5"/>
      <c r="M1705" s="32"/>
      <c r="N1705" s="23"/>
      <c r="O1705" s="5"/>
      <c r="P1705" s="32"/>
      <c r="AI1705" s="3"/>
      <c r="AJ1705" s="3"/>
    </row>
    <row r="1706" spans="1:36" ht="18" customHeight="1">
      <c r="A1706" s="31"/>
      <c r="B1706" s="32"/>
      <c r="C1706" s="103"/>
      <c r="D1706" s="103"/>
      <c r="E1706" s="103"/>
      <c r="F1706" s="103"/>
      <c r="G1706" s="103"/>
      <c r="H1706" s="104"/>
      <c r="I1706" s="105"/>
      <c r="J1706" s="105"/>
      <c r="K1706" s="105"/>
      <c r="L1706" s="5"/>
      <c r="M1706" s="32"/>
      <c r="N1706" s="23"/>
      <c r="O1706" s="5"/>
      <c r="P1706" s="32"/>
      <c r="AI1706" s="3"/>
      <c r="AJ1706" s="3"/>
    </row>
    <row r="1707" spans="1:36" ht="18" customHeight="1">
      <c r="A1707" s="31"/>
      <c r="B1707" s="32"/>
      <c r="C1707" s="103"/>
      <c r="D1707" s="103"/>
      <c r="E1707" s="103"/>
      <c r="F1707" s="103"/>
      <c r="G1707" s="103"/>
      <c r="H1707" s="104"/>
      <c r="I1707" s="105"/>
      <c r="J1707" s="105"/>
      <c r="K1707" s="105"/>
      <c r="L1707" s="5"/>
      <c r="M1707" s="32"/>
      <c r="N1707" s="23"/>
      <c r="O1707" s="5"/>
      <c r="P1707" s="32"/>
      <c r="AI1707" s="3"/>
      <c r="AJ1707" s="3"/>
    </row>
    <row r="1708" spans="1:36" ht="18" customHeight="1">
      <c r="A1708" s="31"/>
      <c r="B1708" s="32"/>
      <c r="C1708" s="103"/>
      <c r="D1708" s="103"/>
      <c r="E1708" s="103"/>
      <c r="F1708" s="103"/>
      <c r="G1708" s="103"/>
      <c r="H1708" s="104"/>
      <c r="I1708" s="105"/>
      <c r="J1708" s="105"/>
      <c r="K1708" s="105"/>
      <c r="L1708" s="5"/>
      <c r="M1708" s="32"/>
      <c r="N1708" s="23"/>
      <c r="O1708" s="5"/>
      <c r="P1708" s="32"/>
      <c r="AI1708" s="3"/>
      <c r="AJ1708" s="3"/>
    </row>
    <row r="1709" spans="1:36" ht="18" customHeight="1">
      <c r="A1709" s="31"/>
      <c r="B1709" s="32"/>
      <c r="C1709" s="103"/>
      <c r="D1709" s="103"/>
      <c r="E1709" s="103"/>
      <c r="F1709" s="103"/>
      <c r="G1709" s="103"/>
      <c r="H1709" s="104"/>
      <c r="I1709" s="105"/>
      <c r="J1709" s="105"/>
      <c r="K1709" s="105"/>
      <c r="L1709" s="5"/>
      <c r="M1709" s="32"/>
      <c r="N1709" s="23"/>
      <c r="O1709" s="5"/>
      <c r="P1709" s="32"/>
      <c r="AI1709" s="3"/>
      <c r="AJ1709" s="3"/>
    </row>
    <row r="1710" spans="1:36" ht="18" customHeight="1">
      <c r="A1710" s="31"/>
      <c r="B1710" s="32"/>
      <c r="C1710" s="103"/>
      <c r="D1710" s="103"/>
      <c r="E1710" s="103"/>
      <c r="F1710" s="103"/>
      <c r="G1710" s="103"/>
      <c r="H1710" s="104"/>
      <c r="I1710" s="105"/>
      <c r="J1710" s="105"/>
      <c r="K1710" s="105"/>
      <c r="L1710" s="5"/>
      <c r="M1710" s="32"/>
      <c r="N1710" s="23"/>
      <c r="O1710" s="5"/>
      <c r="P1710" s="32"/>
      <c r="AI1710" s="3"/>
      <c r="AJ1710" s="3"/>
    </row>
    <row r="1711" spans="1:36" ht="18" customHeight="1">
      <c r="A1711" s="31"/>
      <c r="B1711" s="32"/>
      <c r="C1711" s="103"/>
      <c r="D1711" s="103"/>
      <c r="E1711" s="103"/>
      <c r="F1711" s="103"/>
      <c r="G1711" s="103"/>
      <c r="H1711" s="104"/>
      <c r="I1711" s="105"/>
      <c r="J1711" s="105"/>
      <c r="K1711" s="105"/>
      <c r="L1711" s="5"/>
      <c r="M1711" s="32"/>
      <c r="N1711" s="23"/>
      <c r="O1711" s="5"/>
      <c r="P1711" s="32"/>
      <c r="AI1711" s="3"/>
      <c r="AJ1711" s="3"/>
    </row>
    <row r="1712" spans="1:36" ht="18" customHeight="1">
      <c r="A1712" s="31"/>
      <c r="B1712" s="32"/>
      <c r="C1712" s="103"/>
      <c r="D1712" s="103"/>
      <c r="E1712" s="103"/>
      <c r="F1712" s="103"/>
      <c r="G1712" s="103"/>
      <c r="H1712" s="104"/>
      <c r="I1712" s="105"/>
      <c r="J1712" s="105"/>
      <c r="K1712" s="105"/>
      <c r="L1712" s="5"/>
      <c r="M1712" s="32"/>
      <c r="N1712" s="23"/>
      <c r="O1712" s="5"/>
      <c r="P1712" s="32"/>
      <c r="AI1712" s="3"/>
      <c r="AJ1712" s="3"/>
    </row>
    <row r="1713" spans="1:36" ht="18" customHeight="1">
      <c r="A1713" s="31"/>
      <c r="B1713" s="32"/>
      <c r="C1713" s="103"/>
      <c r="D1713" s="103"/>
      <c r="E1713" s="103"/>
      <c r="F1713" s="103"/>
      <c r="G1713" s="103"/>
      <c r="H1713" s="104"/>
      <c r="I1713" s="105"/>
      <c r="J1713" s="105"/>
      <c r="K1713" s="105"/>
      <c r="L1713" s="5"/>
      <c r="M1713" s="32"/>
      <c r="N1713" s="23"/>
      <c r="O1713" s="5"/>
      <c r="P1713" s="32"/>
      <c r="AI1713" s="3"/>
      <c r="AJ1713" s="3"/>
    </row>
    <row r="1714" spans="1:36" ht="18" customHeight="1">
      <c r="A1714" s="31"/>
      <c r="B1714" s="32"/>
      <c r="C1714" s="103"/>
      <c r="D1714" s="103"/>
      <c r="E1714" s="103"/>
      <c r="F1714" s="103"/>
      <c r="G1714" s="103"/>
      <c r="H1714" s="104"/>
      <c r="I1714" s="105"/>
      <c r="J1714" s="105"/>
      <c r="K1714" s="105"/>
      <c r="L1714" s="5"/>
      <c r="M1714" s="32"/>
      <c r="N1714" s="23"/>
      <c r="O1714" s="5"/>
      <c r="P1714" s="32"/>
      <c r="AI1714" s="3"/>
      <c r="AJ1714" s="3"/>
    </row>
    <row r="1715" spans="1:36" ht="18" customHeight="1">
      <c r="A1715" s="31"/>
      <c r="B1715" s="32"/>
      <c r="C1715" s="103"/>
      <c r="D1715" s="103"/>
      <c r="E1715" s="103"/>
      <c r="F1715" s="103"/>
      <c r="G1715" s="103"/>
      <c r="H1715" s="104"/>
      <c r="I1715" s="105"/>
      <c r="J1715" s="105"/>
      <c r="K1715" s="105"/>
      <c r="L1715" s="5"/>
      <c r="M1715" s="32"/>
      <c r="N1715" s="23"/>
      <c r="O1715" s="5"/>
      <c r="P1715" s="32"/>
      <c r="AI1715" s="3"/>
      <c r="AJ1715" s="3"/>
    </row>
    <row r="1716" spans="1:36" ht="18" customHeight="1">
      <c r="A1716" s="31"/>
      <c r="B1716" s="32"/>
      <c r="C1716" s="103"/>
      <c r="D1716" s="103"/>
      <c r="E1716" s="103"/>
      <c r="F1716" s="103"/>
      <c r="G1716" s="103"/>
      <c r="H1716" s="104"/>
      <c r="I1716" s="105"/>
      <c r="J1716" s="105"/>
      <c r="K1716" s="105"/>
      <c r="L1716" s="5"/>
      <c r="M1716" s="32"/>
      <c r="N1716" s="23"/>
      <c r="O1716" s="5"/>
      <c r="P1716" s="32"/>
      <c r="AI1716" s="3"/>
      <c r="AJ1716" s="3"/>
    </row>
    <row r="1717" spans="1:36" ht="18" customHeight="1">
      <c r="A1717" s="31"/>
      <c r="B1717" s="32"/>
      <c r="C1717" s="103"/>
      <c r="D1717" s="103"/>
      <c r="E1717" s="103"/>
      <c r="F1717" s="103"/>
      <c r="G1717" s="103"/>
      <c r="H1717" s="104"/>
      <c r="I1717" s="105"/>
      <c r="J1717" s="105"/>
      <c r="K1717" s="105"/>
      <c r="L1717" s="5"/>
      <c r="M1717" s="32"/>
      <c r="N1717" s="23"/>
      <c r="O1717" s="5"/>
      <c r="P1717" s="32"/>
      <c r="AI1717" s="3"/>
      <c r="AJ1717" s="3"/>
    </row>
    <row r="1718" spans="1:36" ht="18" customHeight="1">
      <c r="A1718" s="31"/>
      <c r="B1718" s="32"/>
      <c r="C1718" s="103"/>
      <c r="D1718" s="103"/>
      <c r="E1718" s="103"/>
      <c r="F1718" s="103"/>
      <c r="G1718" s="103"/>
      <c r="H1718" s="104"/>
      <c r="I1718" s="105"/>
      <c r="J1718" s="105"/>
      <c r="K1718" s="105"/>
      <c r="L1718" s="5"/>
      <c r="M1718" s="32"/>
      <c r="N1718" s="23"/>
      <c r="O1718" s="5"/>
      <c r="P1718" s="32"/>
      <c r="AI1718" s="3"/>
      <c r="AJ1718" s="3"/>
    </row>
    <row r="1719" spans="1:36" ht="18" customHeight="1">
      <c r="A1719" s="31"/>
      <c r="B1719" s="32"/>
      <c r="C1719" s="103"/>
      <c r="D1719" s="103"/>
      <c r="E1719" s="103"/>
      <c r="F1719" s="103"/>
      <c r="G1719" s="103"/>
      <c r="H1719" s="104"/>
      <c r="I1719" s="105"/>
      <c r="J1719" s="105"/>
      <c r="K1719" s="105"/>
      <c r="L1719" s="5"/>
      <c r="M1719" s="32"/>
      <c r="N1719" s="23"/>
      <c r="O1719" s="5"/>
      <c r="P1719" s="32"/>
      <c r="AI1719" s="3"/>
      <c r="AJ1719" s="3"/>
    </row>
    <row r="1720" spans="1:36" ht="18" customHeight="1">
      <c r="A1720" s="31"/>
      <c r="B1720" s="32"/>
      <c r="C1720" s="103"/>
      <c r="D1720" s="103"/>
      <c r="E1720" s="103"/>
      <c r="F1720" s="103"/>
      <c r="G1720" s="103"/>
      <c r="H1720" s="104"/>
      <c r="I1720" s="105"/>
      <c r="J1720" s="105"/>
      <c r="K1720" s="105"/>
      <c r="L1720" s="5"/>
      <c r="M1720" s="32"/>
      <c r="N1720" s="23"/>
      <c r="O1720" s="5"/>
      <c r="P1720" s="32"/>
      <c r="AI1720" s="3"/>
      <c r="AJ1720" s="3"/>
    </row>
    <row r="1721" spans="1:36" ht="18" customHeight="1">
      <c r="A1721" s="31"/>
      <c r="B1721" s="32"/>
      <c r="C1721" s="103"/>
      <c r="D1721" s="103"/>
      <c r="E1721" s="103"/>
      <c r="F1721" s="103"/>
      <c r="G1721" s="103"/>
      <c r="H1721" s="104"/>
      <c r="I1721" s="105"/>
      <c r="J1721" s="105"/>
      <c r="K1721" s="105"/>
      <c r="L1721" s="5"/>
      <c r="M1721" s="32"/>
      <c r="N1721" s="23"/>
      <c r="O1721" s="5"/>
      <c r="P1721" s="32"/>
      <c r="AI1721" s="3"/>
      <c r="AJ1721" s="3"/>
    </row>
    <row r="1722" spans="1:36" ht="18" customHeight="1">
      <c r="A1722" s="31"/>
      <c r="B1722" s="32"/>
      <c r="C1722" s="103"/>
      <c r="D1722" s="103"/>
      <c r="E1722" s="103"/>
      <c r="F1722" s="103"/>
      <c r="G1722" s="103"/>
      <c r="H1722" s="104"/>
      <c r="I1722" s="105"/>
      <c r="J1722" s="105"/>
      <c r="K1722" s="105"/>
      <c r="L1722" s="5"/>
      <c r="M1722" s="32"/>
      <c r="N1722" s="23"/>
      <c r="O1722" s="5"/>
      <c r="P1722" s="32"/>
      <c r="AI1722" s="3"/>
      <c r="AJ1722" s="3"/>
    </row>
    <row r="1723" spans="1:36" ht="18" customHeight="1">
      <c r="A1723" s="31"/>
      <c r="B1723" s="32"/>
      <c r="C1723" s="103"/>
      <c r="D1723" s="103"/>
      <c r="E1723" s="103"/>
      <c r="F1723" s="103"/>
      <c r="G1723" s="103"/>
      <c r="H1723" s="104"/>
      <c r="I1723" s="105"/>
      <c r="J1723" s="105"/>
      <c r="K1723" s="105"/>
      <c r="L1723" s="5"/>
      <c r="M1723" s="32"/>
      <c r="N1723" s="23"/>
      <c r="O1723" s="5"/>
      <c r="P1723" s="32"/>
      <c r="AI1723" s="3"/>
      <c r="AJ1723" s="3"/>
    </row>
    <row r="1724" spans="1:36" ht="18" customHeight="1">
      <c r="A1724" s="31"/>
      <c r="B1724" s="32"/>
      <c r="C1724" s="103"/>
      <c r="D1724" s="103"/>
      <c r="E1724" s="103"/>
      <c r="F1724" s="103"/>
      <c r="G1724" s="103"/>
      <c r="H1724" s="104"/>
      <c r="I1724" s="105"/>
      <c r="J1724" s="105"/>
      <c r="K1724" s="105"/>
      <c r="L1724" s="5"/>
      <c r="M1724" s="32"/>
      <c r="N1724" s="23"/>
      <c r="O1724" s="5"/>
      <c r="P1724" s="32"/>
      <c r="AI1724" s="3"/>
      <c r="AJ1724" s="3"/>
    </row>
    <row r="1725" spans="1:36" ht="18" customHeight="1">
      <c r="A1725" s="31"/>
      <c r="B1725" s="32"/>
      <c r="C1725" s="103"/>
      <c r="D1725" s="103"/>
      <c r="E1725" s="103"/>
      <c r="F1725" s="103"/>
      <c r="G1725" s="103"/>
      <c r="H1725" s="104"/>
      <c r="I1725" s="105"/>
      <c r="J1725" s="105"/>
      <c r="K1725" s="105"/>
      <c r="L1725" s="5"/>
      <c r="M1725" s="32"/>
      <c r="N1725" s="23"/>
      <c r="O1725" s="5"/>
      <c r="P1725" s="32"/>
      <c r="AI1725" s="3"/>
      <c r="AJ1725" s="3"/>
    </row>
    <row r="1726" spans="1:36" ht="18" customHeight="1">
      <c r="A1726" s="31"/>
      <c r="B1726" s="32"/>
      <c r="C1726" s="103"/>
      <c r="D1726" s="103"/>
      <c r="E1726" s="103"/>
      <c r="F1726" s="103"/>
      <c r="G1726" s="103"/>
      <c r="H1726" s="104"/>
      <c r="I1726" s="105"/>
      <c r="J1726" s="105"/>
      <c r="K1726" s="105"/>
      <c r="L1726" s="5"/>
      <c r="M1726" s="32"/>
      <c r="N1726" s="23"/>
      <c r="O1726" s="5"/>
      <c r="P1726" s="32"/>
      <c r="AI1726" s="3"/>
      <c r="AJ1726" s="3"/>
    </row>
    <row r="1727" spans="1:36" ht="18" customHeight="1">
      <c r="A1727" s="31"/>
      <c r="B1727" s="32"/>
      <c r="C1727" s="103"/>
      <c r="D1727" s="103"/>
      <c r="E1727" s="103"/>
      <c r="F1727" s="103"/>
      <c r="G1727" s="103"/>
      <c r="H1727" s="104"/>
      <c r="I1727" s="105"/>
      <c r="J1727" s="105"/>
      <c r="K1727" s="105"/>
      <c r="L1727" s="5"/>
      <c r="M1727" s="32"/>
      <c r="N1727" s="23"/>
      <c r="O1727" s="5"/>
      <c r="P1727" s="32"/>
      <c r="AI1727" s="3"/>
      <c r="AJ1727" s="3"/>
    </row>
    <row r="1728" spans="1:36" ht="18" customHeight="1">
      <c r="A1728" s="31"/>
      <c r="B1728" s="32"/>
      <c r="C1728" s="103"/>
      <c r="D1728" s="103"/>
      <c r="E1728" s="103"/>
      <c r="F1728" s="103"/>
      <c r="G1728" s="103"/>
      <c r="H1728" s="104"/>
      <c r="I1728" s="105"/>
      <c r="J1728" s="105"/>
      <c r="K1728" s="105"/>
      <c r="L1728" s="5"/>
      <c r="M1728" s="32"/>
      <c r="N1728" s="23"/>
      <c r="O1728" s="5"/>
      <c r="P1728" s="32"/>
      <c r="AI1728" s="3"/>
      <c r="AJ1728" s="3"/>
    </row>
    <row r="1729" spans="1:36" ht="18" customHeight="1">
      <c r="A1729" s="31"/>
      <c r="B1729" s="32"/>
      <c r="C1729" s="103"/>
      <c r="D1729" s="103"/>
      <c r="E1729" s="103"/>
      <c r="F1729" s="103"/>
      <c r="G1729" s="103"/>
      <c r="H1729" s="104"/>
      <c r="I1729" s="105"/>
      <c r="J1729" s="105"/>
      <c r="K1729" s="105"/>
      <c r="L1729" s="5"/>
      <c r="M1729" s="32"/>
      <c r="N1729" s="23"/>
      <c r="O1729" s="5"/>
      <c r="P1729" s="32"/>
      <c r="AI1729" s="3"/>
      <c r="AJ1729" s="3"/>
    </row>
    <row r="1730" spans="1:36" ht="18" customHeight="1">
      <c r="A1730" s="31"/>
      <c r="B1730" s="32"/>
      <c r="C1730" s="103"/>
      <c r="D1730" s="103"/>
      <c r="E1730" s="103"/>
      <c r="F1730" s="103"/>
      <c r="G1730" s="103"/>
      <c r="H1730" s="104"/>
      <c r="I1730" s="105"/>
      <c r="J1730" s="105"/>
      <c r="K1730" s="105"/>
      <c r="L1730" s="5"/>
      <c r="M1730" s="32"/>
      <c r="N1730" s="23"/>
      <c r="O1730" s="5"/>
      <c r="P1730" s="32"/>
      <c r="AI1730" s="3"/>
      <c r="AJ1730" s="3"/>
    </row>
    <row r="1731" spans="1:36" ht="18" customHeight="1">
      <c r="A1731" s="31"/>
      <c r="B1731" s="32"/>
      <c r="C1731" s="103"/>
      <c r="D1731" s="103"/>
      <c r="E1731" s="103"/>
      <c r="F1731" s="103"/>
      <c r="G1731" s="103"/>
      <c r="H1731" s="104"/>
      <c r="I1731" s="105"/>
      <c r="J1731" s="105"/>
      <c r="K1731" s="105"/>
      <c r="L1731" s="5"/>
      <c r="M1731" s="32"/>
      <c r="N1731" s="23"/>
      <c r="O1731" s="5"/>
      <c r="P1731" s="32"/>
      <c r="AI1731" s="3"/>
      <c r="AJ1731" s="3"/>
    </row>
    <row r="1732" spans="1:36" ht="18" customHeight="1">
      <c r="A1732" s="31"/>
      <c r="B1732" s="32"/>
      <c r="C1732" s="103"/>
      <c r="D1732" s="103"/>
      <c r="E1732" s="103"/>
      <c r="F1732" s="103"/>
      <c r="G1732" s="103"/>
      <c r="H1732" s="104"/>
      <c r="I1732" s="105"/>
      <c r="J1732" s="105"/>
      <c r="K1732" s="105"/>
      <c r="L1732" s="5"/>
      <c r="M1732" s="32"/>
      <c r="N1732" s="23"/>
      <c r="O1732" s="5"/>
      <c r="P1732" s="32"/>
      <c r="AI1732" s="3"/>
      <c r="AJ1732" s="3"/>
    </row>
    <row r="1733" spans="1:36" ht="18" customHeight="1">
      <c r="A1733" s="31"/>
      <c r="B1733" s="32"/>
      <c r="C1733" s="103"/>
      <c r="D1733" s="103"/>
      <c r="E1733" s="103"/>
      <c r="F1733" s="103"/>
      <c r="G1733" s="103"/>
      <c r="H1733" s="104"/>
      <c r="I1733" s="105"/>
      <c r="J1733" s="105"/>
      <c r="K1733" s="105"/>
      <c r="L1733" s="5"/>
      <c r="M1733" s="32"/>
      <c r="N1733" s="23"/>
      <c r="O1733" s="5"/>
      <c r="P1733" s="32"/>
      <c r="AI1733" s="3"/>
      <c r="AJ1733" s="3"/>
    </row>
    <row r="1734" spans="1:36" ht="18" customHeight="1">
      <c r="A1734" s="31"/>
      <c r="B1734" s="32"/>
      <c r="C1734" s="103"/>
      <c r="D1734" s="103"/>
      <c r="E1734" s="103"/>
      <c r="F1734" s="103"/>
      <c r="G1734" s="103"/>
      <c r="H1734" s="104"/>
      <c r="I1734" s="105"/>
      <c r="J1734" s="105"/>
      <c r="K1734" s="105"/>
      <c r="L1734" s="5"/>
      <c r="M1734" s="32"/>
      <c r="N1734" s="23"/>
      <c r="O1734" s="5"/>
      <c r="P1734" s="32"/>
      <c r="AI1734" s="3"/>
      <c r="AJ1734" s="3"/>
    </row>
    <row r="1735" spans="1:36" ht="18" customHeight="1">
      <c r="A1735" s="31"/>
      <c r="B1735" s="32"/>
      <c r="C1735" s="103"/>
      <c r="D1735" s="103"/>
      <c r="E1735" s="103"/>
      <c r="F1735" s="103"/>
      <c r="G1735" s="103"/>
      <c r="H1735" s="104"/>
      <c r="I1735" s="105"/>
      <c r="J1735" s="105"/>
      <c r="K1735" s="105"/>
      <c r="L1735" s="5"/>
      <c r="M1735" s="32"/>
      <c r="N1735" s="23"/>
      <c r="O1735" s="5"/>
      <c r="P1735" s="32"/>
      <c r="AI1735" s="3"/>
      <c r="AJ1735" s="3"/>
    </row>
    <row r="1736" spans="1:36" ht="18" customHeight="1">
      <c r="A1736" s="31"/>
      <c r="B1736" s="32"/>
      <c r="C1736" s="103"/>
      <c r="D1736" s="103"/>
      <c r="E1736" s="103"/>
      <c r="F1736" s="103"/>
      <c r="G1736" s="103"/>
      <c r="H1736" s="104"/>
      <c r="I1736" s="105"/>
      <c r="J1736" s="105"/>
      <c r="K1736" s="105"/>
      <c r="L1736" s="5"/>
      <c r="M1736" s="32"/>
      <c r="N1736" s="23"/>
      <c r="O1736" s="5"/>
      <c r="P1736" s="32"/>
      <c r="AI1736" s="3"/>
      <c r="AJ1736" s="3"/>
    </row>
    <row r="1737" spans="1:36" ht="18" customHeight="1">
      <c r="A1737" s="31"/>
      <c r="B1737" s="32"/>
      <c r="C1737" s="103"/>
      <c r="D1737" s="103"/>
      <c r="E1737" s="103"/>
      <c r="F1737" s="103"/>
      <c r="G1737" s="103"/>
      <c r="H1737" s="104"/>
      <c r="I1737" s="105"/>
      <c r="J1737" s="105"/>
      <c r="K1737" s="105"/>
      <c r="L1737" s="5"/>
      <c r="M1737" s="32"/>
      <c r="N1737" s="23"/>
      <c r="O1737" s="5"/>
      <c r="P1737" s="32"/>
      <c r="AI1737" s="3"/>
      <c r="AJ1737" s="3"/>
    </row>
    <row r="1738" spans="1:36" ht="18" customHeight="1">
      <c r="A1738" s="31"/>
      <c r="B1738" s="32"/>
      <c r="C1738" s="103"/>
      <c r="D1738" s="103"/>
      <c r="E1738" s="103"/>
      <c r="F1738" s="103"/>
      <c r="G1738" s="103"/>
      <c r="H1738" s="104"/>
      <c r="I1738" s="105"/>
      <c r="J1738" s="105"/>
      <c r="K1738" s="105"/>
      <c r="L1738" s="5"/>
      <c r="M1738" s="32"/>
      <c r="N1738" s="23"/>
      <c r="O1738" s="5"/>
      <c r="P1738" s="32"/>
      <c r="AI1738" s="3"/>
      <c r="AJ1738" s="3"/>
    </row>
    <row r="1739" spans="1:36" ht="18" customHeight="1">
      <c r="A1739" s="31"/>
      <c r="B1739" s="32"/>
      <c r="C1739" s="103"/>
      <c r="D1739" s="103"/>
      <c r="E1739" s="103"/>
      <c r="F1739" s="103"/>
      <c r="G1739" s="103"/>
      <c r="H1739" s="104"/>
      <c r="I1739" s="105"/>
      <c r="J1739" s="105"/>
      <c r="K1739" s="105"/>
      <c r="L1739" s="5"/>
      <c r="M1739" s="32"/>
      <c r="N1739" s="23"/>
      <c r="O1739" s="5"/>
      <c r="P1739" s="32"/>
      <c r="AI1739" s="3"/>
      <c r="AJ1739" s="3"/>
    </row>
    <row r="1740" spans="1:36" ht="18" customHeight="1">
      <c r="A1740" s="31"/>
      <c r="B1740" s="32"/>
      <c r="C1740" s="103"/>
      <c r="D1740" s="103"/>
      <c r="E1740" s="103"/>
      <c r="F1740" s="103"/>
      <c r="G1740" s="103"/>
      <c r="H1740" s="104"/>
      <c r="I1740" s="105"/>
      <c r="J1740" s="105"/>
      <c r="K1740" s="105"/>
      <c r="L1740" s="5"/>
      <c r="M1740" s="32"/>
      <c r="N1740" s="23"/>
      <c r="O1740" s="5"/>
      <c r="P1740" s="32"/>
      <c r="AI1740" s="3"/>
      <c r="AJ1740" s="3"/>
    </row>
    <row r="1741" spans="1:36" ht="18" customHeight="1">
      <c r="A1741" s="31"/>
      <c r="B1741" s="32"/>
      <c r="C1741" s="103"/>
      <c r="D1741" s="103"/>
      <c r="E1741" s="103"/>
      <c r="F1741" s="103"/>
      <c r="G1741" s="103"/>
      <c r="H1741" s="104"/>
      <c r="I1741" s="105"/>
      <c r="J1741" s="105"/>
      <c r="K1741" s="105"/>
      <c r="L1741" s="5"/>
      <c r="M1741" s="32"/>
      <c r="N1741" s="23"/>
      <c r="O1741" s="5"/>
      <c r="P1741" s="32"/>
      <c r="AI1741" s="3"/>
      <c r="AJ1741" s="3"/>
    </row>
    <row r="1742" spans="1:36" ht="18" customHeight="1">
      <c r="A1742" s="31"/>
      <c r="B1742" s="32"/>
      <c r="C1742" s="103"/>
      <c r="D1742" s="103"/>
      <c r="E1742" s="103"/>
      <c r="F1742" s="103"/>
      <c r="G1742" s="103"/>
      <c r="H1742" s="104"/>
      <c r="I1742" s="105"/>
      <c r="J1742" s="105"/>
      <c r="K1742" s="105"/>
      <c r="L1742" s="5"/>
      <c r="M1742" s="32"/>
      <c r="N1742" s="23"/>
      <c r="O1742" s="5"/>
      <c r="P1742" s="32"/>
      <c r="AI1742" s="3"/>
      <c r="AJ1742" s="3"/>
    </row>
    <row r="1743" spans="1:36" ht="18" customHeight="1">
      <c r="A1743" s="31"/>
      <c r="B1743" s="32"/>
      <c r="C1743" s="103"/>
      <c r="D1743" s="103"/>
      <c r="E1743" s="103"/>
      <c r="F1743" s="103"/>
      <c r="G1743" s="103"/>
      <c r="H1743" s="104"/>
      <c r="I1743" s="105"/>
      <c r="J1743" s="105"/>
      <c r="K1743" s="105"/>
      <c r="L1743" s="5"/>
      <c r="M1743" s="32"/>
      <c r="N1743" s="23"/>
      <c r="O1743" s="5"/>
      <c r="P1743" s="32"/>
      <c r="AI1743" s="3"/>
      <c r="AJ1743" s="3"/>
    </row>
    <row r="1744" spans="1:36" ht="18" customHeight="1">
      <c r="A1744" s="31"/>
      <c r="B1744" s="32"/>
      <c r="C1744" s="103"/>
      <c r="D1744" s="103"/>
      <c r="E1744" s="103"/>
      <c r="F1744" s="103"/>
      <c r="G1744" s="103"/>
      <c r="H1744" s="104"/>
      <c r="I1744" s="105"/>
      <c r="J1744" s="105"/>
      <c r="K1744" s="105"/>
      <c r="L1744" s="5"/>
      <c r="M1744" s="32"/>
      <c r="N1744" s="23"/>
      <c r="O1744" s="5"/>
      <c r="P1744" s="32"/>
      <c r="AI1744" s="3"/>
      <c r="AJ1744" s="3"/>
    </row>
    <row r="1745" spans="1:36" ht="18" customHeight="1">
      <c r="A1745" s="31"/>
      <c r="B1745" s="32"/>
      <c r="C1745" s="103"/>
      <c r="D1745" s="103"/>
      <c r="E1745" s="103"/>
      <c r="F1745" s="103"/>
      <c r="G1745" s="103"/>
      <c r="H1745" s="104"/>
      <c r="I1745" s="105"/>
      <c r="J1745" s="105"/>
      <c r="K1745" s="105"/>
      <c r="L1745" s="5"/>
      <c r="M1745" s="32"/>
      <c r="N1745" s="23"/>
      <c r="O1745" s="5"/>
      <c r="P1745" s="32"/>
      <c r="AI1745" s="3"/>
      <c r="AJ1745" s="3"/>
    </row>
    <row r="1746" spans="1:36" ht="18" customHeight="1">
      <c r="A1746" s="31"/>
      <c r="B1746" s="32"/>
      <c r="C1746" s="103"/>
      <c r="D1746" s="103"/>
      <c r="E1746" s="103"/>
      <c r="F1746" s="103"/>
      <c r="G1746" s="103"/>
      <c r="H1746" s="104"/>
      <c r="I1746" s="105"/>
      <c r="J1746" s="105"/>
      <c r="K1746" s="105"/>
      <c r="L1746" s="5"/>
      <c r="M1746" s="32"/>
      <c r="N1746" s="23"/>
      <c r="O1746" s="5"/>
      <c r="P1746" s="32"/>
      <c r="AI1746" s="3"/>
      <c r="AJ1746" s="3"/>
    </row>
    <row r="1747" spans="1:36" ht="18" customHeight="1">
      <c r="A1747" s="31"/>
      <c r="B1747" s="32"/>
      <c r="C1747" s="103"/>
      <c r="D1747" s="103"/>
      <c r="E1747" s="103"/>
      <c r="F1747" s="103"/>
      <c r="G1747" s="103"/>
      <c r="H1747" s="104"/>
      <c r="I1747" s="105"/>
      <c r="J1747" s="105"/>
      <c r="K1747" s="105"/>
      <c r="L1747" s="5"/>
      <c r="M1747" s="32"/>
      <c r="N1747" s="23"/>
      <c r="O1747" s="5"/>
      <c r="P1747" s="32"/>
      <c r="AI1747" s="3"/>
      <c r="AJ1747" s="3"/>
    </row>
    <row r="1748" spans="1:36" ht="18" customHeight="1">
      <c r="A1748" s="31"/>
      <c r="B1748" s="32"/>
      <c r="C1748" s="103"/>
      <c r="D1748" s="103"/>
      <c r="E1748" s="103"/>
      <c r="F1748" s="103"/>
      <c r="G1748" s="103"/>
      <c r="H1748" s="104"/>
      <c r="I1748" s="105"/>
      <c r="J1748" s="105"/>
      <c r="K1748" s="105"/>
      <c r="L1748" s="5"/>
      <c r="M1748" s="32"/>
      <c r="N1748" s="23"/>
      <c r="O1748" s="5"/>
      <c r="P1748" s="32"/>
      <c r="AI1748" s="3"/>
      <c r="AJ1748" s="3"/>
    </row>
    <row r="1749" spans="1:36" ht="18" customHeight="1">
      <c r="A1749" s="31"/>
      <c r="B1749" s="32"/>
      <c r="C1749" s="103"/>
      <c r="D1749" s="103"/>
      <c r="E1749" s="103"/>
      <c r="F1749" s="103"/>
      <c r="G1749" s="103"/>
      <c r="H1749" s="104"/>
      <c r="I1749" s="105"/>
      <c r="J1749" s="105"/>
      <c r="K1749" s="105"/>
      <c r="L1749" s="5"/>
      <c r="M1749" s="32"/>
      <c r="N1749" s="23"/>
      <c r="O1749" s="5"/>
      <c r="P1749" s="32"/>
      <c r="AI1749" s="3"/>
      <c r="AJ1749" s="3"/>
    </row>
    <row r="1750" spans="1:36" ht="18" customHeight="1">
      <c r="A1750" s="31"/>
      <c r="B1750" s="32"/>
      <c r="C1750" s="103"/>
      <c r="D1750" s="103"/>
      <c r="E1750" s="103"/>
      <c r="F1750" s="103"/>
      <c r="G1750" s="103"/>
      <c r="H1750" s="104"/>
      <c r="I1750" s="105"/>
      <c r="J1750" s="105"/>
      <c r="K1750" s="105"/>
      <c r="L1750" s="5"/>
      <c r="M1750" s="32"/>
      <c r="N1750" s="23"/>
      <c r="O1750" s="5"/>
      <c r="P1750" s="32"/>
      <c r="AI1750" s="3"/>
      <c r="AJ1750" s="3"/>
    </row>
    <row r="1751" spans="1:36" ht="18" customHeight="1">
      <c r="A1751" s="31"/>
      <c r="B1751" s="32"/>
      <c r="C1751" s="103"/>
      <c r="D1751" s="103"/>
      <c r="E1751" s="103"/>
      <c r="F1751" s="103"/>
      <c r="G1751" s="103"/>
      <c r="H1751" s="104"/>
      <c r="I1751" s="105"/>
      <c r="J1751" s="105"/>
      <c r="K1751" s="105"/>
      <c r="L1751" s="5"/>
      <c r="M1751" s="32"/>
      <c r="N1751" s="23"/>
      <c r="O1751" s="5"/>
      <c r="P1751" s="32"/>
      <c r="AI1751" s="3"/>
      <c r="AJ1751" s="3"/>
    </row>
    <row r="1752" spans="1:36" ht="18" customHeight="1">
      <c r="A1752" s="31"/>
      <c r="B1752" s="32"/>
      <c r="C1752" s="103"/>
      <c r="D1752" s="103"/>
      <c r="E1752" s="103"/>
      <c r="F1752" s="103"/>
      <c r="G1752" s="103"/>
      <c r="H1752" s="104"/>
      <c r="I1752" s="105"/>
      <c r="J1752" s="105"/>
      <c r="K1752" s="105"/>
      <c r="L1752" s="5"/>
      <c r="M1752" s="32"/>
      <c r="N1752" s="23"/>
      <c r="O1752" s="5"/>
      <c r="P1752" s="32"/>
      <c r="AI1752" s="3"/>
      <c r="AJ1752" s="3"/>
    </row>
    <row r="1753" spans="1:36" ht="18" customHeight="1">
      <c r="A1753" s="31"/>
      <c r="B1753" s="32"/>
      <c r="C1753" s="103"/>
      <c r="D1753" s="103"/>
      <c r="E1753" s="103"/>
      <c r="F1753" s="103"/>
      <c r="G1753" s="103"/>
      <c r="H1753" s="104"/>
      <c r="I1753" s="105"/>
      <c r="J1753" s="105"/>
      <c r="K1753" s="105"/>
      <c r="L1753" s="5"/>
      <c r="M1753" s="32"/>
      <c r="N1753" s="23"/>
      <c r="O1753" s="5"/>
      <c r="P1753" s="32"/>
      <c r="AI1753" s="3"/>
      <c r="AJ1753" s="3"/>
    </row>
    <row r="1754" spans="1:36" ht="18" customHeight="1">
      <c r="A1754" s="31"/>
      <c r="B1754" s="32"/>
      <c r="C1754" s="103"/>
      <c r="D1754" s="103"/>
      <c r="E1754" s="103"/>
      <c r="F1754" s="103"/>
      <c r="G1754" s="103"/>
      <c r="H1754" s="104"/>
      <c r="I1754" s="105"/>
      <c r="J1754" s="105"/>
      <c r="K1754" s="105"/>
      <c r="L1754" s="5"/>
      <c r="M1754" s="32"/>
      <c r="N1754" s="23"/>
      <c r="O1754" s="5"/>
      <c r="P1754" s="32"/>
      <c r="AI1754" s="3"/>
      <c r="AJ1754" s="3"/>
    </row>
    <row r="1755" spans="1:36" ht="18" customHeight="1">
      <c r="A1755" s="31"/>
      <c r="B1755" s="32"/>
      <c r="C1755" s="103"/>
      <c r="D1755" s="103"/>
      <c r="E1755" s="103"/>
      <c r="F1755" s="103"/>
      <c r="G1755" s="103"/>
      <c r="H1755" s="104"/>
      <c r="I1755" s="105"/>
      <c r="J1755" s="105"/>
      <c r="K1755" s="105"/>
      <c r="L1755" s="5"/>
      <c r="M1755" s="32"/>
      <c r="N1755" s="23"/>
      <c r="O1755" s="5"/>
      <c r="P1755" s="32"/>
      <c r="AI1755" s="3"/>
      <c r="AJ1755" s="3"/>
    </row>
    <row r="1756" spans="1:36" ht="18" customHeight="1">
      <c r="A1756" s="31"/>
      <c r="B1756" s="32"/>
      <c r="C1756" s="103"/>
      <c r="D1756" s="103"/>
      <c r="E1756" s="103"/>
      <c r="F1756" s="103"/>
      <c r="G1756" s="103"/>
      <c r="H1756" s="104"/>
      <c r="I1756" s="105"/>
      <c r="J1756" s="105"/>
      <c r="K1756" s="105"/>
      <c r="L1756" s="5"/>
      <c r="M1756" s="32"/>
      <c r="N1756" s="23"/>
      <c r="O1756" s="5"/>
      <c r="P1756" s="32"/>
      <c r="AI1756" s="3"/>
      <c r="AJ1756" s="3"/>
    </row>
    <row r="1757" spans="1:36" ht="18" customHeight="1">
      <c r="A1757" s="31"/>
      <c r="B1757" s="32"/>
      <c r="C1757" s="103"/>
      <c r="D1757" s="103"/>
      <c r="E1757" s="103"/>
      <c r="F1757" s="103"/>
      <c r="G1757" s="103"/>
      <c r="H1757" s="104"/>
      <c r="I1757" s="105"/>
      <c r="J1757" s="105"/>
      <c r="K1757" s="105"/>
      <c r="L1757" s="5"/>
      <c r="M1757" s="32"/>
      <c r="N1757" s="23"/>
      <c r="O1757" s="5"/>
      <c r="P1757" s="32"/>
      <c r="AI1757" s="3"/>
      <c r="AJ1757" s="3"/>
    </row>
    <row r="1758" spans="1:36" ht="18" customHeight="1">
      <c r="A1758" s="31"/>
      <c r="B1758" s="32"/>
      <c r="C1758" s="103"/>
      <c r="D1758" s="103"/>
      <c r="E1758" s="103"/>
      <c r="F1758" s="103"/>
      <c r="G1758" s="103"/>
      <c r="H1758" s="104"/>
      <c r="I1758" s="105"/>
      <c r="J1758" s="105"/>
      <c r="K1758" s="105"/>
      <c r="L1758" s="5"/>
      <c r="M1758" s="32"/>
      <c r="N1758" s="23"/>
      <c r="O1758" s="5"/>
      <c r="P1758" s="32"/>
      <c r="AI1758" s="3"/>
      <c r="AJ1758" s="3"/>
    </row>
    <row r="1759" spans="1:36" ht="18" customHeight="1">
      <c r="A1759" s="31"/>
      <c r="B1759" s="32"/>
      <c r="C1759" s="103"/>
      <c r="D1759" s="103"/>
      <c r="E1759" s="103"/>
      <c r="F1759" s="103"/>
      <c r="G1759" s="103"/>
      <c r="H1759" s="104"/>
      <c r="I1759" s="105"/>
      <c r="J1759" s="105"/>
      <c r="K1759" s="105"/>
      <c r="L1759" s="5"/>
      <c r="M1759" s="32"/>
      <c r="N1759" s="23"/>
      <c r="O1759" s="5"/>
      <c r="P1759" s="32"/>
      <c r="AI1759" s="3"/>
      <c r="AJ1759" s="3"/>
    </row>
    <row r="1760" spans="1:36" ht="18" customHeight="1">
      <c r="A1760" s="31"/>
      <c r="B1760" s="32"/>
      <c r="C1760" s="103"/>
      <c r="D1760" s="103"/>
      <c r="E1760" s="103"/>
      <c r="F1760" s="103"/>
      <c r="G1760" s="103"/>
      <c r="H1760" s="104"/>
      <c r="I1760" s="105"/>
      <c r="J1760" s="105"/>
      <c r="K1760" s="105"/>
      <c r="L1760" s="5"/>
      <c r="M1760" s="32"/>
      <c r="N1760" s="23"/>
      <c r="O1760" s="5"/>
      <c r="P1760" s="32"/>
      <c r="AI1760" s="3"/>
      <c r="AJ1760" s="3"/>
    </row>
    <row r="1761" spans="1:36" ht="18" customHeight="1">
      <c r="A1761" s="31"/>
      <c r="B1761" s="32"/>
      <c r="C1761" s="103"/>
      <c r="D1761" s="103"/>
      <c r="E1761" s="103"/>
      <c r="F1761" s="103"/>
      <c r="G1761" s="103"/>
      <c r="H1761" s="104"/>
      <c r="I1761" s="105"/>
      <c r="J1761" s="105"/>
      <c r="K1761" s="105"/>
      <c r="L1761" s="5"/>
      <c r="M1761" s="32"/>
      <c r="N1761" s="23"/>
      <c r="O1761" s="5"/>
      <c r="P1761" s="32"/>
      <c r="AI1761" s="3"/>
      <c r="AJ1761" s="3"/>
    </row>
    <row r="1762" spans="1:36" ht="18" customHeight="1">
      <c r="A1762" s="31"/>
      <c r="B1762" s="32"/>
      <c r="C1762" s="103"/>
      <c r="D1762" s="103"/>
      <c r="E1762" s="103"/>
      <c r="F1762" s="103"/>
      <c r="G1762" s="103"/>
      <c r="H1762" s="104"/>
      <c r="I1762" s="105"/>
      <c r="J1762" s="105"/>
      <c r="K1762" s="105"/>
      <c r="L1762" s="5"/>
      <c r="M1762" s="32"/>
      <c r="N1762" s="23"/>
      <c r="O1762" s="5"/>
      <c r="P1762" s="32"/>
      <c r="AI1762" s="3"/>
      <c r="AJ1762" s="3"/>
    </row>
    <row r="1763" spans="1:36" ht="18" customHeight="1">
      <c r="A1763" s="31"/>
      <c r="B1763" s="32"/>
      <c r="C1763" s="103"/>
      <c r="D1763" s="103"/>
      <c r="E1763" s="103"/>
      <c r="F1763" s="103"/>
      <c r="G1763" s="103"/>
      <c r="H1763" s="104"/>
      <c r="I1763" s="105"/>
      <c r="J1763" s="105"/>
      <c r="K1763" s="105"/>
      <c r="L1763" s="5"/>
      <c r="M1763" s="32"/>
      <c r="N1763" s="23"/>
      <c r="O1763" s="5"/>
      <c r="P1763" s="32"/>
      <c r="AI1763" s="3"/>
      <c r="AJ1763" s="3"/>
    </row>
    <row r="1764" spans="1:36" ht="18" customHeight="1">
      <c r="A1764" s="31"/>
      <c r="B1764" s="32"/>
      <c r="C1764" s="103"/>
      <c r="D1764" s="103"/>
      <c r="E1764" s="103"/>
      <c r="F1764" s="103"/>
      <c r="G1764" s="103"/>
      <c r="H1764" s="104"/>
      <c r="I1764" s="105"/>
      <c r="J1764" s="105"/>
      <c r="K1764" s="105"/>
      <c r="L1764" s="5"/>
      <c r="M1764" s="32"/>
      <c r="N1764" s="23"/>
      <c r="O1764" s="5"/>
      <c r="P1764" s="32"/>
      <c r="AI1764" s="3"/>
      <c r="AJ1764" s="3"/>
    </row>
    <row r="1765" spans="1:36" ht="18" customHeight="1">
      <c r="A1765" s="31"/>
      <c r="B1765" s="32"/>
      <c r="C1765" s="103"/>
      <c r="D1765" s="103"/>
      <c r="E1765" s="103"/>
      <c r="F1765" s="103"/>
      <c r="G1765" s="103"/>
      <c r="H1765" s="104"/>
      <c r="I1765" s="105"/>
      <c r="J1765" s="105"/>
      <c r="K1765" s="105"/>
      <c r="L1765" s="5"/>
      <c r="M1765" s="32"/>
      <c r="N1765" s="23"/>
      <c r="O1765" s="5"/>
      <c r="P1765" s="32"/>
      <c r="AI1765" s="3"/>
      <c r="AJ1765" s="3"/>
    </row>
    <row r="1766" spans="1:36" ht="18" customHeight="1">
      <c r="A1766" s="31"/>
      <c r="B1766" s="32"/>
      <c r="C1766" s="103"/>
      <c r="D1766" s="103"/>
      <c r="E1766" s="103"/>
      <c r="F1766" s="103"/>
      <c r="G1766" s="103"/>
      <c r="H1766" s="104"/>
      <c r="I1766" s="105"/>
      <c r="J1766" s="105"/>
      <c r="K1766" s="105"/>
      <c r="L1766" s="5"/>
      <c r="M1766" s="32"/>
      <c r="N1766" s="23"/>
      <c r="O1766" s="5"/>
      <c r="P1766" s="32"/>
      <c r="AI1766" s="3"/>
      <c r="AJ1766" s="3"/>
    </row>
    <row r="1767" spans="1:36" ht="18" customHeight="1">
      <c r="A1767" s="31"/>
      <c r="B1767" s="32"/>
      <c r="C1767" s="103"/>
      <c r="D1767" s="103"/>
      <c r="E1767" s="103"/>
      <c r="F1767" s="103"/>
      <c r="G1767" s="103"/>
      <c r="H1767" s="104"/>
      <c r="I1767" s="105"/>
      <c r="J1767" s="105"/>
      <c r="K1767" s="105"/>
      <c r="L1767" s="5"/>
      <c r="M1767" s="32"/>
      <c r="N1767" s="23"/>
      <c r="O1767" s="5"/>
      <c r="P1767" s="32"/>
      <c r="AI1767" s="3"/>
      <c r="AJ1767" s="3"/>
    </row>
    <row r="1768" spans="1:36" ht="18" customHeight="1">
      <c r="A1768" s="31"/>
      <c r="B1768" s="32"/>
      <c r="C1768" s="103"/>
      <c r="D1768" s="103"/>
      <c r="E1768" s="103"/>
      <c r="F1768" s="103"/>
      <c r="G1768" s="103"/>
      <c r="H1768" s="104"/>
      <c r="I1768" s="105"/>
      <c r="J1768" s="105"/>
      <c r="K1768" s="105"/>
      <c r="L1768" s="5"/>
      <c r="M1768" s="32"/>
      <c r="N1768" s="23"/>
      <c r="O1768" s="5"/>
      <c r="P1768" s="32"/>
      <c r="AI1768" s="3"/>
      <c r="AJ1768" s="3"/>
    </row>
    <row r="1769" spans="1:36" ht="18" customHeight="1">
      <c r="A1769" s="31"/>
      <c r="B1769" s="32"/>
      <c r="C1769" s="103"/>
      <c r="D1769" s="103"/>
      <c r="E1769" s="103"/>
      <c r="F1769" s="103"/>
      <c r="G1769" s="103"/>
      <c r="H1769" s="104"/>
      <c r="I1769" s="105"/>
      <c r="J1769" s="105"/>
      <c r="K1769" s="105"/>
      <c r="L1769" s="5"/>
      <c r="M1769" s="32"/>
      <c r="N1769" s="23"/>
      <c r="O1769" s="5"/>
      <c r="P1769" s="32"/>
      <c r="AI1769" s="3"/>
      <c r="AJ1769" s="3"/>
    </row>
    <row r="1770" spans="1:36" ht="18" customHeight="1">
      <c r="A1770" s="31"/>
      <c r="B1770" s="32"/>
      <c r="C1770" s="103"/>
      <c r="D1770" s="103"/>
      <c r="E1770" s="103"/>
      <c r="F1770" s="103"/>
      <c r="G1770" s="103"/>
      <c r="H1770" s="104"/>
      <c r="I1770" s="105"/>
      <c r="J1770" s="105"/>
      <c r="K1770" s="105"/>
      <c r="L1770" s="5"/>
      <c r="M1770" s="32"/>
      <c r="N1770" s="23"/>
      <c r="O1770" s="5"/>
      <c r="P1770" s="32"/>
      <c r="AI1770" s="3"/>
      <c r="AJ1770" s="3"/>
    </row>
    <row r="1771" spans="1:36" ht="18" customHeight="1">
      <c r="A1771" s="31"/>
      <c r="B1771" s="32"/>
      <c r="C1771" s="103"/>
      <c r="D1771" s="103"/>
      <c r="E1771" s="103"/>
      <c r="F1771" s="103"/>
      <c r="G1771" s="103"/>
      <c r="H1771" s="104"/>
      <c r="I1771" s="105"/>
      <c r="J1771" s="105"/>
      <c r="K1771" s="105"/>
      <c r="L1771" s="5"/>
      <c r="M1771" s="32"/>
      <c r="N1771" s="23"/>
      <c r="O1771" s="5"/>
      <c r="P1771" s="32"/>
      <c r="AI1771" s="3"/>
      <c r="AJ1771" s="3"/>
    </row>
    <row r="1772" spans="1:36" ht="18" customHeight="1">
      <c r="A1772" s="31"/>
      <c r="B1772" s="32"/>
      <c r="C1772" s="103"/>
      <c r="D1772" s="103"/>
      <c r="E1772" s="103"/>
      <c r="F1772" s="103"/>
      <c r="G1772" s="103"/>
      <c r="H1772" s="104"/>
      <c r="I1772" s="105"/>
      <c r="J1772" s="105"/>
      <c r="K1772" s="105"/>
      <c r="L1772" s="5"/>
      <c r="M1772" s="32"/>
      <c r="N1772" s="23"/>
      <c r="O1772" s="5"/>
      <c r="P1772" s="32"/>
      <c r="AI1772" s="3"/>
      <c r="AJ1772" s="3"/>
    </row>
    <row r="1773" spans="1:36" ht="18" customHeight="1">
      <c r="A1773" s="31"/>
      <c r="B1773" s="32"/>
      <c r="C1773" s="103"/>
      <c r="D1773" s="103"/>
      <c r="E1773" s="103"/>
      <c r="F1773" s="103"/>
      <c r="G1773" s="103"/>
      <c r="H1773" s="104"/>
      <c r="I1773" s="105"/>
      <c r="J1773" s="105"/>
      <c r="K1773" s="105"/>
      <c r="L1773" s="5"/>
      <c r="M1773" s="32"/>
      <c r="N1773" s="23"/>
      <c r="O1773" s="5"/>
      <c r="P1773" s="32"/>
      <c r="AI1773" s="3"/>
      <c r="AJ1773" s="3"/>
    </row>
    <row r="1774" spans="1:36" ht="18" customHeight="1">
      <c r="A1774" s="31"/>
      <c r="B1774" s="32"/>
      <c r="C1774" s="103"/>
      <c r="D1774" s="103"/>
      <c r="E1774" s="103"/>
      <c r="F1774" s="103"/>
      <c r="G1774" s="103"/>
      <c r="H1774" s="104"/>
      <c r="I1774" s="105"/>
      <c r="J1774" s="105"/>
      <c r="K1774" s="105"/>
      <c r="L1774" s="5"/>
      <c r="M1774" s="32"/>
      <c r="N1774" s="23"/>
      <c r="O1774" s="5"/>
      <c r="P1774" s="32"/>
      <c r="AI1774" s="3"/>
      <c r="AJ1774" s="3"/>
    </row>
    <row r="1775" spans="1:36" ht="18" customHeight="1">
      <c r="A1775" s="31"/>
      <c r="B1775" s="32"/>
      <c r="C1775" s="103"/>
      <c r="D1775" s="103"/>
      <c r="E1775" s="103"/>
      <c r="F1775" s="103"/>
      <c r="G1775" s="103"/>
      <c r="H1775" s="104"/>
      <c r="I1775" s="105"/>
      <c r="J1775" s="105"/>
      <c r="K1775" s="105"/>
      <c r="L1775" s="5"/>
      <c r="M1775" s="32"/>
      <c r="N1775" s="23"/>
      <c r="O1775" s="5"/>
      <c r="P1775" s="32"/>
      <c r="AI1775" s="3"/>
      <c r="AJ1775" s="3"/>
    </row>
    <row r="1776" spans="1:36" ht="18" customHeight="1">
      <c r="A1776" s="31"/>
      <c r="B1776" s="32"/>
      <c r="C1776" s="103"/>
      <c r="D1776" s="103"/>
      <c r="E1776" s="103"/>
      <c r="F1776" s="103"/>
      <c r="G1776" s="103"/>
      <c r="H1776" s="104"/>
      <c r="I1776" s="105"/>
      <c r="J1776" s="105"/>
      <c r="K1776" s="105"/>
      <c r="L1776" s="5"/>
      <c r="M1776" s="32"/>
      <c r="N1776" s="23"/>
      <c r="O1776" s="5"/>
      <c r="P1776" s="32"/>
      <c r="AI1776" s="3"/>
      <c r="AJ1776" s="3"/>
    </row>
    <row r="1777" spans="1:36" ht="18" customHeight="1">
      <c r="A1777" s="31"/>
      <c r="B1777" s="32"/>
      <c r="C1777" s="103"/>
      <c r="D1777" s="103"/>
      <c r="E1777" s="103"/>
      <c r="F1777" s="103"/>
      <c r="G1777" s="103"/>
      <c r="H1777" s="104"/>
      <c r="I1777" s="105"/>
      <c r="J1777" s="105"/>
      <c r="K1777" s="105"/>
      <c r="L1777" s="5"/>
      <c r="M1777" s="32"/>
      <c r="N1777" s="23"/>
      <c r="O1777" s="5"/>
      <c r="P1777" s="32"/>
      <c r="AI1777" s="3"/>
      <c r="AJ1777" s="3"/>
    </row>
    <row r="1778" spans="1:36" ht="18" customHeight="1">
      <c r="A1778" s="31"/>
      <c r="B1778" s="32"/>
      <c r="C1778" s="103"/>
      <c r="D1778" s="103"/>
      <c r="E1778" s="103"/>
      <c r="F1778" s="103"/>
      <c r="G1778" s="103"/>
      <c r="H1778" s="104"/>
      <c r="I1778" s="105"/>
      <c r="J1778" s="105"/>
      <c r="K1778" s="105"/>
      <c r="L1778" s="5"/>
      <c r="M1778" s="32"/>
      <c r="N1778" s="23"/>
      <c r="O1778" s="5"/>
      <c r="P1778" s="32"/>
      <c r="AI1778" s="3"/>
      <c r="AJ1778" s="3"/>
    </row>
    <row r="1779" spans="1:36" ht="18" customHeight="1">
      <c r="A1779" s="31"/>
      <c r="B1779" s="32"/>
      <c r="C1779" s="103"/>
      <c r="D1779" s="103"/>
      <c r="E1779" s="103"/>
      <c r="F1779" s="103"/>
      <c r="G1779" s="103"/>
      <c r="H1779" s="104"/>
      <c r="I1779" s="105"/>
      <c r="J1779" s="105"/>
      <c r="K1779" s="105"/>
      <c r="L1779" s="5"/>
      <c r="M1779" s="32"/>
      <c r="N1779" s="23"/>
      <c r="O1779" s="5"/>
      <c r="P1779" s="32"/>
      <c r="AI1779" s="3"/>
      <c r="AJ1779" s="3"/>
    </row>
    <row r="1780" spans="1:36" ht="18" customHeight="1">
      <c r="A1780" s="31"/>
      <c r="B1780" s="32"/>
      <c r="C1780" s="103"/>
      <c r="D1780" s="103"/>
      <c r="E1780" s="103"/>
      <c r="F1780" s="103"/>
      <c r="G1780" s="103"/>
      <c r="H1780" s="104"/>
      <c r="I1780" s="105"/>
      <c r="J1780" s="105"/>
      <c r="K1780" s="105"/>
      <c r="L1780" s="5"/>
      <c r="M1780" s="32"/>
      <c r="N1780" s="23"/>
      <c r="O1780" s="5"/>
      <c r="P1780" s="32"/>
      <c r="AI1780" s="3"/>
      <c r="AJ1780" s="3"/>
    </row>
    <row r="1781" spans="1:36" ht="18" customHeight="1">
      <c r="A1781" s="31"/>
      <c r="B1781" s="32"/>
      <c r="C1781" s="103"/>
      <c r="D1781" s="103"/>
      <c r="E1781" s="103"/>
      <c r="F1781" s="103"/>
      <c r="G1781" s="103"/>
      <c r="H1781" s="104"/>
      <c r="I1781" s="105"/>
      <c r="J1781" s="105"/>
      <c r="K1781" s="105"/>
      <c r="L1781" s="5"/>
      <c r="M1781" s="32"/>
      <c r="N1781" s="23"/>
      <c r="O1781" s="5"/>
      <c r="P1781" s="32"/>
      <c r="AI1781" s="3"/>
      <c r="AJ1781" s="3"/>
    </row>
    <row r="1782" spans="1:36" ht="18" customHeight="1">
      <c r="A1782" s="31"/>
      <c r="B1782" s="32"/>
      <c r="C1782" s="103"/>
      <c r="D1782" s="103"/>
      <c r="E1782" s="103"/>
      <c r="F1782" s="103"/>
      <c r="G1782" s="103"/>
      <c r="H1782" s="104"/>
      <c r="I1782" s="105"/>
      <c r="J1782" s="105"/>
      <c r="K1782" s="105"/>
      <c r="L1782" s="5"/>
      <c r="M1782" s="32"/>
      <c r="N1782" s="23"/>
      <c r="O1782" s="5"/>
      <c r="P1782" s="32"/>
      <c r="AI1782" s="3"/>
      <c r="AJ1782" s="3"/>
    </row>
    <row r="1783" spans="1:36" ht="18" customHeight="1">
      <c r="A1783" s="31"/>
      <c r="B1783" s="32"/>
      <c r="C1783" s="103"/>
      <c r="D1783" s="103"/>
      <c r="E1783" s="103"/>
      <c r="F1783" s="103"/>
      <c r="G1783" s="103"/>
      <c r="H1783" s="104"/>
      <c r="I1783" s="105"/>
      <c r="J1783" s="105"/>
      <c r="K1783" s="105"/>
      <c r="L1783" s="5"/>
      <c r="M1783" s="32"/>
      <c r="N1783" s="23"/>
      <c r="O1783" s="5"/>
      <c r="P1783" s="32"/>
      <c r="AI1783" s="3"/>
      <c r="AJ1783" s="3"/>
    </row>
    <row r="1784" spans="1:36" ht="18" customHeight="1">
      <c r="A1784" s="31"/>
      <c r="B1784" s="32"/>
      <c r="C1784" s="103"/>
      <c r="D1784" s="103"/>
      <c r="E1784" s="103"/>
      <c r="F1784" s="103"/>
      <c r="G1784" s="103"/>
      <c r="H1784" s="104"/>
      <c r="I1784" s="105"/>
      <c r="J1784" s="105"/>
      <c r="K1784" s="105"/>
      <c r="L1784" s="5"/>
      <c r="M1784" s="32"/>
      <c r="N1784" s="23"/>
      <c r="O1784" s="5"/>
      <c r="P1784" s="32"/>
      <c r="AI1784" s="3"/>
      <c r="AJ1784" s="3"/>
    </row>
    <row r="1785" spans="1:36" ht="18" customHeight="1">
      <c r="A1785" s="31"/>
      <c r="B1785" s="32"/>
      <c r="C1785" s="103"/>
      <c r="D1785" s="103"/>
      <c r="E1785" s="103"/>
      <c r="F1785" s="103"/>
      <c r="G1785" s="103"/>
      <c r="H1785" s="104"/>
      <c r="I1785" s="105"/>
      <c r="J1785" s="105"/>
      <c r="K1785" s="105"/>
      <c r="L1785" s="5"/>
      <c r="M1785" s="32"/>
      <c r="N1785" s="23"/>
      <c r="O1785" s="5"/>
      <c r="P1785" s="32"/>
      <c r="AI1785" s="3"/>
      <c r="AJ1785" s="3"/>
    </row>
    <row r="1786" spans="1:36" ht="18" customHeight="1">
      <c r="A1786" s="31"/>
      <c r="B1786" s="32"/>
      <c r="C1786" s="103"/>
      <c r="D1786" s="103"/>
      <c r="E1786" s="103"/>
      <c r="F1786" s="103"/>
      <c r="G1786" s="103"/>
      <c r="H1786" s="104"/>
      <c r="I1786" s="105"/>
      <c r="J1786" s="105"/>
      <c r="K1786" s="105"/>
      <c r="L1786" s="5"/>
      <c r="M1786" s="32"/>
      <c r="N1786" s="23"/>
      <c r="O1786" s="5"/>
      <c r="P1786" s="32"/>
      <c r="AI1786" s="3"/>
      <c r="AJ1786" s="3"/>
    </row>
    <row r="1787" spans="1:36" ht="18" customHeight="1">
      <c r="A1787" s="31"/>
      <c r="B1787" s="32"/>
      <c r="C1787" s="103"/>
      <c r="D1787" s="103"/>
      <c r="E1787" s="103"/>
      <c r="F1787" s="103"/>
      <c r="G1787" s="103"/>
      <c r="H1787" s="104"/>
      <c r="I1787" s="105"/>
      <c r="J1787" s="105"/>
      <c r="K1787" s="105"/>
      <c r="L1787" s="5"/>
      <c r="M1787" s="32"/>
      <c r="N1787" s="23"/>
      <c r="O1787" s="5"/>
      <c r="P1787" s="32"/>
      <c r="AI1787" s="3"/>
      <c r="AJ1787" s="3"/>
    </row>
    <row r="1788" spans="1:36" ht="18" customHeight="1">
      <c r="A1788" s="31"/>
      <c r="B1788" s="32"/>
      <c r="C1788" s="103"/>
      <c r="D1788" s="103"/>
      <c r="E1788" s="103"/>
      <c r="F1788" s="103"/>
      <c r="G1788" s="103"/>
      <c r="H1788" s="104"/>
      <c r="I1788" s="105"/>
      <c r="J1788" s="105"/>
      <c r="K1788" s="105"/>
      <c r="L1788" s="5"/>
      <c r="M1788" s="32"/>
      <c r="N1788" s="23"/>
      <c r="O1788" s="5"/>
      <c r="P1788" s="32"/>
      <c r="AI1788" s="3"/>
      <c r="AJ1788" s="3"/>
    </row>
    <row r="1789" spans="1:36" ht="18" customHeight="1">
      <c r="A1789" s="31"/>
      <c r="B1789" s="32"/>
      <c r="C1789" s="103"/>
      <c r="D1789" s="103"/>
      <c r="E1789" s="103"/>
      <c r="F1789" s="103"/>
      <c r="G1789" s="103"/>
      <c r="H1789" s="104"/>
      <c r="I1789" s="105"/>
      <c r="J1789" s="105"/>
      <c r="K1789" s="105"/>
      <c r="L1789" s="5"/>
      <c r="M1789" s="32"/>
      <c r="N1789" s="23"/>
      <c r="O1789" s="5"/>
      <c r="P1789" s="32"/>
      <c r="AI1789" s="3"/>
      <c r="AJ1789" s="3"/>
    </row>
    <row r="1790" spans="1:36" ht="18" customHeight="1">
      <c r="A1790" s="31"/>
      <c r="B1790" s="32"/>
      <c r="C1790" s="103"/>
      <c r="D1790" s="103"/>
      <c r="E1790" s="103"/>
      <c r="F1790" s="103"/>
      <c r="G1790" s="103"/>
      <c r="H1790" s="104"/>
      <c r="I1790" s="105"/>
      <c r="J1790" s="105"/>
      <c r="K1790" s="105"/>
      <c r="L1790" s="5"/>
      <c r="M1790" s="32"/>
      <c r="N1790" s="23"/>
      <c r="O1790" s="5"/>
      <c r="P1790" s="32"/>
      <c r="AI1790" s="3"/>
      <c r="AJ1790" s="3"/>
    </row>
    <row r="1791" spans="1:36" ht="18" customHeight="1">
      <c r="A1791" s="31"/>
      <c r="B1791" s="32"/>
      <c r="C1791" s="103"/>
      <c r="D1791" s="103"/>
      <c r="E1791" s="103"/>
      <c r="F1791" s="103"/>
      <c r="G1791" s="103"/>
      <c r="H1791" s="104"/>
      <c r="I1791" s="105"/>
      <c r="J1791" s="105"/>
      <c r="K1791" s="105"/>
      <c r="L1791" s="5"/>
      <c r="M1791" s="32"/>
      <c r="N1791" s="23"/>
      <c r="O1791" s="5"/>
      <c r="P1791" s="32"/>
      <c r="AI1791" s="3"/>
      <c r="AJ1791" s="3"/>
    </row>
    <row r="1792" spans="1:36" ht="18" customHeight="1">
      <c r="A1792" s="31"/>
      <c r="B1792" s="32"/>
      <c r="C1792" s="103"/>
      <c r="D1792" s="103"/>
      <c r="E1792" s="103"/>
      <c r="F1792" s="103"/>
      <c r="G1792" s="103"/>
      <c r="H1792" s="104"/>
      <c r="I1792" s="105"/>
      <c r="J1792" s="105"/>
      <c r="K1792" s="105"/>
      <c r="L1792" s="5"/>
      <c r="M1792" s="32"/>
      <c r="N1792" s="23"/>
      <c r="O1792" s="5"/>
      <c r="P1792" s="32"/>
      <c r="AI1792" s="3"/>
      <c r="AJ1792" s="3"/>
    </row>
    <row r="1793" spans="1:36" ht="18" customHeight="1">
      <c r="A1793" s="31"/>
      <c r="B1793" s="32"/>
      <c r="C1793" s="103"/>
      <c r="D1793" s="103"/>
      <c r="E1793" s="103"/>
      <c r="F1793" s="103"/>
      <c r="G1793" s="103"/>
      <c r="H1793" s="104"/>
      <c r="I1793" s="105"/>
      <c r="J1793" s="105"/>
      <c r="K1793" s="105"/>
      <c r="L1793" s="5"/>
      <c r="M1793" s="32"/>
      <c r="N1793" s="23"/>
      <c r="O1793" s="5"/>
      <c r="P1793" s="32"/>
      <c r="AI1793" s="3"/>
      <c r="AJ1793" s="3"/>
    </row>
    <row r="1794" spans="1:36" ht="18" customHeight="1">
      <c r="A1794" s="31"/>
      <c r="B1794" s="32"/>
      <c r="C1794" s="103"/>
      <c r="D1794" s="103"/>
      <c r="E1794" s="103"/>
      <c r="F1794" s="103"/>
      <c r="G1794" s="103"/>
      <c r="H1794" s="104"/>
      <c r="I1794" s="105"/>
      <c r="J1794" s="105"/>
      <c r="K1794" s="105"/>
      <c r="L1794" s="5"/>
      <c r="M1794" s="32"/>
      <c r="N1794" s="23"/>
      <c r="O1794" s="5"/>
      <c r="P1794" s="32"/>
      <c r="AI1794" s="3"/>
      <c r="AJ1794" s="3"/>
    </row>
    <row r="1795" spans="1:36" ht="18" customHeight="1">
      <c r="A1795" s="31"/>
      <c r="B1795" s="32"/>
      <c r="C1795" s="103"/>
      <c r="D1795" s="103"/>
      <c r="E1795" s="103"/>
      <c r="F1795" s="103"/>
      <c r="G1795" s="103"/>
      <c r="H1795" s="104"/>
      <c r="I1795" s="105"/>
      <c r="J1795" s="105"/>
      <c r="K1795" s="105"/>
      <c r="L1795" s="5"/>
      <c r="M1795" s="32"/>
      <c r="N1795" s="23"/>
      <c r="O1795" s="5"/>
      <c r="P1795" s="32"/>
      <c r="AI1795" s="3"/>
      <c r="AJ1795" s="3"/>
    </row>
    <row r="1796" spans="1:36" ht="18" customHeight="1">
      <c r="A1796" s="31"/>
      <c r="B1796" s="32"/>
      <c r="C1796" s="103"/>
      <c r="D1796" s="103"/>
      <c r="E1796" s="103"/>
      <c r="F1796" s="103"/>
      <c r="G1796" s="103"/>
      <c r="H1796" s="104"/>
      <c r="I1796" s="105"/>
      <c r="J1796" s="105"/>
      <c r="K1796" s="105"/>
      <c r="L1796" s="5"/>
      <c r="M1796" s="32"/>
      <c r="N1796" s="23"/>
      <c r="O1796" s="5"/>
      <c r="P1796" s="32"/>
      <c r="AI1796" s="3"/>
      <c r="AJ1796" s="3"/>
    </row>
    <row r="1797" spans="1:36" ht="18" customHeight="1">
      <c r="A1797" s="31"/>
      <c r="B1797" s="32"/>
      <c r="C1797" s="103"/>
      <c r="D1797" s="103"/>
      <c r="E1797" s="103"/>
      <c r="F1797" s="103"/>
      <c r="G1797" s="103"/>
      <c r="H1797" s="104"/>
      <c r="I1797" s="105"/>
      <c r="J1797" s="105"/>
      <c r="K1797" s="105"/>
      <c r="L1797" s="5"/>
      <c r="M1797" s="32"/>
      <c r="N1797" s="23"/>
      <c r="O1797" s="5"/>
      <c r="P1797" s="32"/>
      <c r="AI1797" s="3"/>
      <c r="AJ1797" s="3"/>
    </row>
    <row r="1798" spans="1:36" ht="18" customHeight="1">
      <c r="A1798" s="31"/>
      <c r="B1798" s="32"/>
      <c r="C1798" s="103"/>
      <c r="D1798" s="103"/>
      <c r="E1798" s="103"/>
      <c r="F1798" s="103"/>
      <c r="G1798" s="103"/>
      <c r="H1798" s="104"/>
      <c r="I1798" s="105"/>
      <c r="J1798" s="105"/>
      <c r="K1798" s="105"/>
      <c r="L1798" s="5"/>
      <c r="M1798" s="32"/>
      <c r="N1798" s="23"/>
      <c r="O1798" s="5"/>
      <c r="P1798" s="32"/>
      <c r="AI1798" s="3"/>
      <c r="AJ1798" s="3"/>
    </row>
    <row r="1799" spans="1:36" ht="18" customHeight="1">
      <c r="A1799" s="31"/>
      <c r="B1799" s="32"/>
      <c r="C1799" s="103"/>
      <c r="D1799" s="103"/>
      <c r="E1799" s="103"/>
      <c r="F1799" s="103"/>
      <c r="G1799" s="103"/>
      <c r="H1799" s="104"/>
      <c r="I1799" s="105"/>
      <c r="J1799" s="105"/>
      <c r="K1799" s="105"/>
      <c r="L1799" s="5"/>
      <c r="M1799" s="32"/>
      <c r="N1799" s="23"/>
      <c r="O1799" s="5"/>
      <c r="P1799" s="32"/>
      <c r="AI1799" s="3"/>
      <c r="AJ1799" s="3"/>
    </row>
    <row r="1800" spans="1:36" ht="18" customHeight="1">
      <c r="A1800" s="31"/>
      <c r="B1800" s="32"/>
      <c r="C1800" s="103"/>
      <c r="D1800" s="103"/>
      <c r="E1800" s="103"/>
      <c r="F1800" s="103"/>
      <c r="G1800" s="103"/>
      <c r="H1800" s="104"/>
      <c r="I1800" s="105"/>
      <c r="J1800" s="105"/>
      <c r="K1800" s="105"/>
      <c r="L1800" s="5"/>
      <c r="M1800" s="32"/>
      <c r="N1800" s="23"/>
      <c r="O1800" s="5"/>
      <c r="P1800" s="32"/>
      <c r="AI1800" s="3"/>
      <c r="AJ1800" s="3"/>
    </row>
    <row r="1801" spans="1:36" ht="18" customHeight="1">
      <c r="A1801" s="31"/>
      <c r="B1801" s="32"/>
      <c r="C1801" s="103"/>
      <c r="D1801" s="103"/>
      <c r="E1801" s="103"/>
      <c r="F1801" s="103"/>
      <c r="G1801" s="103"/>
      <c r="H1801" s="104"/>
      <c r="I1801" s="105"/>
      <c r="J1801" s="105"/>
      <c r="K1801" s="105"/>
      <c r="L1801" s="5"/>
      <c r="M1801" s="32"/>
      <c r="N1801" s="23"/>
      <c r="O1801" s="5"/>
      <c r="P1801" s="32"/>
      <c r="AI1801" s="3"/>
      <c r="AJ1801" s="3"/>
    </row>
    <row r="1802" spans="1:36" ht="18" customHeight="1">
      <c r="A1802" s="31"/>
      <c r="B1802" s="32"/>
      <c r="C1802" s="103"/>
      <c r="D1802" s="103"/>
      <c r="E1802" s="103"/>
      <c r="F1802" s="103"/>
      <c r="G1802" s="103"/>
      <c r="H1802" s="104"/>
      <c r="I1802" s="105"/>
      <c r="J1802" s="105"/>
      <c r="K1802" s="105"/>
      <c r="L1802" s="5"/>
      <c r="M1802" s="32"/>
      <c r="N1802" s="23"/>
      <c r="O1802" s="5"/>
      <c r="P1802" s="32"/>
      <c r="AI1802" s="3"/>
      <c r="AJ1802" s="3"/>
    </row>
    <row r="1803" spans="1:36" ht="18" customHeight="1">
      <c r="A1803" s="31"/>
      <c r="B1803" s="32"/>
      <c r="C1803" s="103"/>
      <c r="D1803" s="103"/>
      <c r="E1803" s="103"/>
      <c r="F1803" s="103"/>
      <c r="G1803" s="103"/>
      <c r="H1803" s="104"/>
      <c r="I1803" s="105"/>
      <c r="J1803" s="105"/>
      <c r="K1803" s="105"/>
      <c r="L1803" s="5"/>
      <c r="M1803" s="32"/>
      <c r="N1803" s="23"/>
      <c r="O1803" s="5"/>
      <c r="P1803" s="32"/>
      <c r="AI1803" s="3"/>
      <c r="AJ1803" s="3"/>
    </row>
    <row r="1804" spans="1:36" ht="18" customHeight="1">
      <c r="A1804" s="31"/>
      <c r="B1804" s="32"/>
      <c r="C1804" s="103"/>
      <c r="D1804" s="103"/>
      <c r="E1804" s="103"/>
      <c r="F1804" s="103"/>
      <c r="G1804" s="103"/>
      <c r="H1804" s="104"/>
      <c r="I1804" s="105"/>
      <c r="J1804" s="105"/>
      <c r="K1804" s="105"/>
      <c r="L1804" s="5"/>
      <c r="M1804" s="32"/>
      <c r="N1804" s="23"/>
      <c r="O1804" s="5"/>
      <c r="P1804" s="32"/>
      <c r="AI1804" s="3"/>
      <c r="AJ1804" s="3"/>
    </row>
    <row r="1805" spans="1:36" ht="18" customHeight="1">
      <c r="A1805" s="31"/>
      <c r="B1805" s="32"/>
      <c r="C1805" s="103"/>
      <c r="D1805" s="103"/>
      <c r="E1805" s="103"/>
      <c r="F1805" s="103"/>
      <c r="G1805" s="103"/>
      <c r="H1805" s="104"/>
      <c r="I1805" s="105"/>
      <c r="J1805" s="105"/>
      <c r="K1805" s="105"/>
      <c r="L1805" s="5"/>
      <c r="M1805" s="32"/>
      <c r="N1805" s="23"/>
      <c r="O1805" s="5"/>
      <c r="P1805" s="32"/>
      <c r="AI1805" s="3"/>
      <c r="AJ1805" s="3"/>
    </row>
    <row r="1806" spans="1:36" ht="18" customHeight="1">
      <c r="A1806" s="31"/>
      <c r="B1806" s="32"/>
      <c r="C1806" s="103"/>
      <c r="D1806" s="103"/>
      <c r="E1806" s="103"/>
      <c r="F1806" s="103"/>
      <c r="G1806" s="103"/>
      <c r="H1806" s="104"/>
      <c r="I1806" s="105"/>
      <c r="J1806" s="105"/>
      <c r="K1806" s="105"/>
      <c r="L1806" s="5"/>
      <c r="M1806" s="32"/>
      <c r="N1806" s="23"/>
      <c r="O1806" s="5"/>
      <c r="P1806" s="32"/>
      <c r="AI1806" s="3"/>
      <c r="AJ1806" s="3"/>
    </row>
  </sheetData>
  <mergeCells count="189">
    <mergeCell ref="A1:L1"/>
    <mergeCell ref="B3:G3"/>
    <mergeCell ref="X4:AG4"/>
    <mergeCell ref="B26:G26"/>
    <mergeCell ref="X26:AG26"/>
    <mergeCell ref="B48:G48"/>
    <mergeCell ref="X48:AG48"/>
    <mergeCell ref="B70:G70"/>
    <mergeCell ref="P70:Q70"/>
    <mergeCell ref="B94:G94"/>
    <mergeCell ref="B112:G112"/>
    <mergeCell ref="B134:G134"/>
    <mergeCell ref="B156:G156"/>
    <mergeCell ref="B178:G178"/>
    <mergeCell ref="B198:G198"/>
    <mergeCell ref="B219:G219"/>
    <mergeCell ref="B238:G238"/>
    <mergeCell ref="B255:G255"/>
    <mergeCell ref="B270:G270"/>
    <mergeCell ref="B285:G285"/>
    <mergeCell ref="B299:G299"/>
    <mergeCell ref="B314:G314"/>
    <mergeCell ref="B329:G329"/>
    <mergeCell ref="B343:G343"/>
    <mergeCell ref="B357:G357"/>
    <mergeCell ref="B374:G374"/>
    <mergeCell ref="B389:G389"/>
    <mergeCell ref="B403:G403"/>
    <mergeCell ref="B418:G418"/>
    <mergeCell ref="B432:G432"/>
    <mergeCell ref="B445:G445"/>
    <mergeCell ref="B459:G459"/>
    <mergeCell ref="B472:G472"/>
    <mergeCell ref="B489:G489"/>
    <mergeCell ref="B504:G504"/>
    <mergeCell ref="B517:G517"/>
    <mergeCell ref="B530:G530"/>
    <mergeCell ref="B548:G548"/>
    <mergeCell ref="B565:G565"/>
    <mergeCell ref="B581:G581"/>
    <mergeCell ref="B596:G596"/>
    <mergeCell ref="B614:G614"/>
    <mergeCell ref="I679:I680"/>
    <mergeCell ref="J679:J680"/>
    <mergeCell ref="K679:K680"/>
    <mergeCell ref="L679:L680"/>
    <mergeCell ref="M679:M680"/>
    <mergeCell ref="N679:N680"/>
    <mergeCell ref="O679:O680"/>
    <mergeCell ref="B631:G631"/>
    <mergeCell ref="B648:G648"/>
    <mergeCell ref="B663:G663"/>
    <mergeCell ref="B678:G678"/>
    <mergeCell ref="A679:A680"/>
    <mergeCell ref="B679:G679"/>
    <mergeCell ref="H679:H680"/>
    <mergeCell ref="K695:K696"/>
    <mergeCell ref="L695:L696"/>
    <mergeCell ref="M695:M696"/>
    <mergeCell ref="N695:N696"/>
    <mergeCell ref="O695:O696"/>
    <mergeCell ref="C691:G691"/>
    <mergeCell ref="B694:G694"/>
    <mergeCell ref="A695:A696"/>
    <mergeCell ref="B695:G695"/>
    <mergeCell ref="H695:H696"/>
    <mergeCell ref="I695:I696"/>
    <mergeCell ref="J695:J696"/>
    <mergeCell ref="K712:K713"/>
    <mergeCell ref="L712:L713"/>
    <mergeCell ref="M712:M713"/>
    <mergeCell ref="N712:N713"/>
    <mergeCell ref="O712:O713"/>
    <mergeCell ref="C708:G708"/>
    <mergeCell ref="B711:G711"/>
    <mergeCell ref="A712:A713"/>
    <mergeCell ref="B712:G712"/>
    <mergeCell ref="H712:H713"/>
    <mergeCell ref="I712:I713"/>
    <mergeCell ref="J712:J713"/>
    <mergeCell ref="K728:K729"/>
    <mergeCell ref="L728:L729"/>
    <mergeCell ref="M728:M729"/>
    <mergeCell ref="N728:N729"/>
    <mergeCell ref="O728:O729"/>
    <mergeCell ref="C724:G724"/>
    <mergeCell ref="B727:G727"/>
    <mergeCell ref="A728:A729"/>
    <mergeCell ref="B728:G728"/>
    <mergeCell ref="H728:H729"/>
    <mergeCell ref="I728:I729"/>
    <mergeCell ref="J728:J729"/>
    <mergeCell ref="K794:K795"/>
    <mergeCell ref="L794:L795"/>
    <mergeCell ref="M794:M795"/>
    <mergeCell ref="N794:N795"/>
    <mergeCell ref="O794:O795"/>
    <mergeCell ref="C790:G790"/>
    <mergeCell ref="B793:G793"/>
    <mergeCell ref="A794:A795"/>
    <mergeCell ref="B794:G794"/>
    <mergeCell ref="H794:H795"/>
    <mergeCell ref="I794:I795"/>
    <mergeCell ref="J794:J795"/>
    <mergeCell ref="K744:K745"/>
    <mergeCell ref="L744:L745"/>
    <mergeCell ref="M744:M745"/>
    <mergeCell ref="N744:N745"/>
    <mergeCell ref="O744:O745"/>
    <mergeCell ref="C740:G740"/>
    <mergeCell ref="B743:G743"/>
    <mergeCell ref="A744:A745"/>
    <mergeCell ref="B744:G744"/>
    <mergeCell ref="H744:H745"/>
    <mergeCell ref="I744:I745"/>
    <mergeCell ref="J744:J745"/>
    <mergeCell ref="K760:K761"/>
    <mergeCell ref="L760:L761"/>
    <mergeCell ref="M760:M761"/>
    <mergeCell ref="N760:N761"/>
    <mergeCell ref="O760:O761"/>
    <mergeCell ref="C756:G756"/>
    <mergeCell ref="B759:G759"/>
    <mergeCell ref="A760:A761"/>
    <mergeCell ref="B760:G760"/>
    <mergeCell ref="H760:H761"/>
    <mergeCell ref="I760:I761"/>
    <mergeCell ref="J760:J761"/>
    <mergeCell ref="K778:K779"/>
    <mergeCell ref="L778:L779"/>
    <mergeCell ref="M778:M779"/>
    <mergeCell ref="N778:N779"/>
    <mergeCell ref="O778:O779"/>
    <mergeCell ref="C773:G773"/>
    <mergeCell ref="B777:G777"/>
    <mergeCell ref="A778:A779"/>
    <mergeCell ref="B778:G778"/>
    <mergeCell ref="H778:H779"/>
    <mergeCell ref="I778:I779"/>
    <mergeCell ref="J778:J779"/>
    <mergeCell ref="C823:G823"/>
    <mergeCell ref="K811:K812"/>
    <mergeCell ref="L811:L812"/>
    <mergeCell ref="M811:M812"/>
    <mergeCell ref="N811:N812"/>
    <mergeCell ref="O811:O812"/>
    <mergeCell ref="C806:G806"/>
    <mergeCell ref="B810:G810"/>
    <mergeCell ref="A811:A812"/>
    <mergeCell ref="B811:G811"/>
    <mergeCell ref="H811:H812"/>
    <mergeCell ref="I811:I812"/>
    <mergeCell ref="J811:J812"/>
    <mergeCell ref="N827:N828"/>
    <mergeCell ref="O827:O828"/>
    <mergeCell ref="C839:G839"/>
    <mergeCell ref="B826:G826"/>
    <mergeCell ref="A827:A828"/>
    <mergeCell ref="B827:G827"/>
    <mergeCell ref="H827:H828"/>
    <mergeCell ref="I827:I828"/>
    <mergeCell ref="J827:J828"/>
    <mergeCell ref="K827:K828"/>
    <mergeCell ref="L827:L828"/>
    <mergeCell ref="M827:M828"/>
    <mergeCell ref="B842:G842"/>
    <mergeCell ref="A843:A844"/>
    <mergeCell ref="B843:G843"/>
    <mergeCell ref="H843:H844"/>
    <mergeCell ref="I843:I844"/>
    <mergeCell ref="J843:J844"/>
    <mergeCell ref="K843:K844"/>
    <mergeCell ref="L843:L844"/>
    <mergeCell ref="M843:M844"/>
    <mergeCell ref="C871:G871"/>
    <mergeCell ref="N843:N844"/>
    <mergeCell ref="O843:O844"/>
    <mergeCell ref="C855:G855"/>
    <mergeCell ref="B858:G858"/>
    <mergeCell ref="A859:A860"/>
    <mergeCell ref="B859:G859"/>
    <mergeCell ref="H859:H860"/>
    <mergeCell ref="I859:I860"/>
    <mergeCell ref="J859:J860"/>
    <mergeCell ref="K859:K860"/>
    <mergeCell ref="L859:L860"/>
    <mergeCell ref="M859:M860"/>
    <mergeCell ref="N859:N860"/>
    <mergeCell ref="O859:O860"/>
  </mergeCells>
  <phoneticPr fontId="24" type="noConversion"/>
  <pageMargins left="0.7" right="0.7" top="0.75" bottom="0.75" header="0" footer="0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O1000"/>
  <sheetViews>
    <sheetView workbookViewId="0"/>
  </sheetViews>
  <sheetFormatPr baseColWidth="10" defaultColWidth="12.5703125" defaultRowHeight="15" customHeight="1"/>
  <cols>
    <col min="1" max="1" width="10" customWidth="1"/>
    <col min="2" max="2" width="3.28515625" customWidth="1"/>
    <col min="3" max="3" width="3.42578125" customWidth="1"/>
    <col min="4" max="4" width="3.28515625" customWidth="1"/>
    <col min="5" max="5" width="3.85546875" customWidth="1"/>
    <col min="6" max="6" width="4" customWidth="1"/>
    <col min="7" max="7" width="5.5703125" customWidth="1"/>
    <col min="8" max="8" width="7.7109375" customWidth="1"/>
    <col min="9" max="26" width="10" customWidth="1"/>
  </cols>
  <sheetData>
    <row r="1" spans="1:15" ht="15.75" customHeight="1">
      <c r="A1" s="211" t="s">
        <v>130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</row>
    <row r="2" spans="1:15" ht="12.75" customHeight="1"/>
    <row r="3" spans="1:15" ht="12.75" customHeight="1">
      <c r="A3" s="44" t="s">
        <v>54</v>
      </c>
      <c r="I3" s="5"/>
      <c r="J3" s="5"/>
      <c r="L3" s="5"/>
      <c r="M3" s="6"/>
      <c r="N3" s="6"/>
      <c r="O3" s="5"/>
    </row>
    <row r="4" spans="1:15" ht="25.5" customHeight="1">
      <c r="A4" s="124"/>
      <c r="B4" s="208" t="s">
        <v>1</v>
      </c>
      <c r="C4" s="209"/>
      <c r="D4" s="209"/>
      <c r="E4" s="209"/>
      <c r="F4" s="209"/>
      <c r="G4" s="210"/>
      <c r="H4" s="125"/>
      <c r="I4" s="126" t="s">
        <v>2</v>
      </c>
      <c r="J4" s="126" t="s">
        <v>3</v>
      </c>
      <c r="K4" s="127" t="s">
        <v>4</v>
      </c>
      <c r="L4" s="126" t="s">
        <v>5</v>
      </c>
      <c r="M4" s="128" t="s">
        <v>6</v>
      </c>
      <c r="N4" s="128" t="s">
        <v>7</v>
      </c>
      <c r="O4" s="129" t="s">
        <v>8</v>
      </c>
    </row>
    <row r="5" spans="1:15" ht="12.75" customHeight="1">
      <c r="A5" s="130" t="s">
        <v>9</v>
      </c>
      <c r="B5" s="131">
        <v>1</v>
      </c>
      <c r="C5" s="131">
        <v>2</v>
      </c>
      <c r="D5" s="131">
        <v>3</v>
      </c>
      <c r="E5" s="131">
        <v>4</v>
      </c>
      <c r="F5" s="131">
        <v>5</v>
      </c>
      <c r="G5" s="131">
        <v>6</v>
      </c>
      <c r="H5" s="132" t="s">
        <v>10</v>
      </c>
      <c r="I5" s="133"/>
      <c r="J5" s="133"/>
      <c r="K5" s="131"/>
      <c r="L5" s="133"/>
      <c r="M5" s="134"/>
      <c r="N5" s="134"/>
      <c r="O5" s="135"/>
    </row>
    <row r="6" spans="1:15" ht="12.75" customHeight="1">
      <c r="A6" s="136" t="s">
        <v>18</v>
      </c>
      <c r="B6" s="131">
        <v>27</v>
      </c>
      <c r="C6" s="131"/>
      <c r="D6" s="131"/>
      <c r="E6" s="131"/>
      <c r="F6" s="131"/>
      <c r="G6" s="131"/>
      <c r="H6" s="137"/>
      <c r="I6" s="133"/>
      <c r="J6" s="133"/>
      <c r="K6" s="131"/>
      <c r="L6" s="133"/>
      <c r="M6" s="138">
        <f>B6</f>
        <v>27</v>
      </c>
      <c r="N6" s="134"/>
      <c r="O6" s="135"/>
    </row>
    <row r="7" spans="1:15" ht="12.75" customHeight="1">
      <c r="A7" s="139" t="s">
        <v>19</v>
      </c>
      <c r="B7" s="140"/>
      <c r="C7" s="140">
        <v>21</v>
      </c>
      <c r="D7" s="140"/>
      <c r="E7" s="140"/>
      <c r="F7" s="140"/>
      <c r="G7" s="140"/>
      <c r="H7" s="34"/>
      <c r="I7" s="141"/>
      <c r="J7" s="141"/>
      <c r="K7" s="140"/>
      <c r="L7" s="141">
        <f>C7/B6</f>
        <v>0.77777777777777779</v>
      </c>
      <c r="M7" s="142">
        <v>21</v>
      </c>
      <c r="N7" s="143">
        <f t="shared" ref="N7:N11" si="0">M7/M6</f>
        <v>0.77777777777777779</v>
      </c>
      <c r="O7" s="144">
        <f t="shared" ref="O7:O11" si="1">100%-N7</f>
        <v>0.22222222222222221</v>
      </c>
    </row>
    <row r="8" spans="1:15" ht="12.75" customHeight="1">
      <c r="A8" s="136" t="s">
        <v>20</v>
      </c>
      <c r="B8" s="131"/>
      <c r="C8" s="131"/>
      <c r="D8" s="131">
        <v>18</v>
      </c>
      <c r="E8" s="131"/>
      <c r="F8" s="131"/>
      <c r="G8" s="131"/>
      <c r="H8" s="137"/>
      <c r="I8" s="133"/>
      <c r="J8" s="133"/>
      <c r="K8" s="131"/>
      <c r="L8" s="133">
        <f>D8/C7</f>
        <v>0.8571428571428571</v>
      </c>
      <c r="M8" s="138">
        <v>18</v>
      </c>
      <c r="N8" s="145">
        <f t="shared" si="0"/>
        <v>0.8571428571428571</v>
      </c>
      <c r="O8" s="135">
        <f t="shared" si="1"/>
        <v>0.1428571428571429</v>
      </c>
    </row>
    <row r="9" spans="1:15" ht="12.75" customHeight="1">
      <c r="A9" s="146" t="s">
        <v>21</v>
      </c>
      <c r="B9" s="131"/>
      <c r="C9" s="131"/>
      <c r="D9" s="131"/>
      <c r="E9" s="131">
        <v>5</v>
      </c>
      <c r="F9" s="131">
        <v>10</v>
      </c>
      <c r="G9" s="131"/>
      <c r="H9" s="137">
        <v>14</v>
      </c>
      <c r="I9" s="133"/>
      <c r="J9" s="133"/>
      <c r="K9" s="131"/>
      <c r="L9" s="133">
        <f>E9/D8</f>
        <v>0.27777777777777779</v>
      </c>
      <c r="M9" s="138">
        <v>15</v>
      </c>
      <c r="N9" s="145">
        <f t="shared" si="0"/>
        <v>0.83333333333333337</v>
      </c>
      <c r="O9" s="135">
        <f t="shared" si="1"/>
        <v>0.16666666666666663</v>
      </c>
    </row>
    <row r="10" spans="1:15" ht="12.75" customHeight="1">
      <c r="A10" s="146" t="s">
        <v>22</v>
      </c>
      <c r="B10" s="131"/>
      <c r="C10" s="131"/>
      <c r="D10" s="131"/>
      <c r="E10" s="131">
        <v>1</v>
      </c>
      <c r="F10" s="131"/>
      <c r="G10" s="131"/>
      <c r="H10" s="137"/>
      <c r="I10" s="133"/>
      <c r="J10" s="133"/>
      <c r="K10" s="131"/>
      <c r="L10" s="133">
        <f>F10/E9</f>
        <v>0</v>
      </c>
      <c r="M10" s="138">
        <v>1</v>
      </c>
      <c r="N10" s="145">
        <f t="shared" si="0"/>
        <v>6.6666666666666666E-2</v>
      </c>
      <c r="O10" s="135">
        <f t="shared" si="1"/>
        <v>0.93333333333333335</v>
      </c>
    </row>
    <row r="11" spans="1:15" ht="12.75" customHeight="1">
      <c r="A11" s="146" t="s">
        <v>33</v>
      </c>
      <c r="B11" s="131"/>
      <c r="C11" s="131"/>
      <c r="D11" s="131"/>
      <c r="E11" s="131">
        <v>1</v>
      </c>
      <c r="F11" s="131"/>
      <c r="G11" s="131"/>
      <c r="H11" s="137"/>
      <c r="I11" s="133"/>
      <c r="J11" s="133"/>
      <c r="K11" s="131"/>
      <c r="L11" s="133" t="e">
        <f>G11/F10</f>
        <v>#DIV/0!</v>
      </c>
      <c r="M11" s="138">
        <v>1</v>
      </c>
      <c r="N11" s="145">
        <f t="shared" si="0"/>
        <v>1</v>
      </c>
      <c r="O11" s="135">
        <f t="shared" si="1"/>
        <v>0</v>
      </c>
    </row>
    <row r="12" spans="1:15" ht="12.75" customHeight="1">
      <c r="A12" s="146" t="s">
        <v>34</v>
      </c>
      <c r="B12" s="131"/>
      <c r="C12" s="131"/>
      <c r="D12" s="131"/>
      <c r="E12" s="131"/>
      <c r="F12" s="131"/>
      <c r="G12" s="131">
        <v>1</v>
      </c>
      <c r="H12" s="137"/>
      <c r="I12" s="133"/>
      <c r="J12" s="133"/>
      <c r="K12" s="131"/>
      <c r="L12" s="133"/>
      <c r="M12" s="138"/>
      <c r="N12" s="145"/>
      <c r="O12" s="135"/>
    </row>
    <row r="13" spans="1:15" ht="12.75" customHeight="1">
      <c r="A13" s="31" t="s">
        <v>36</v>
      </c>
      <c r="B13" s="131"/>
      <c r="C13" s="131"/>
      <c r="D13" s="131"/>
      <c r="E13" s="131"/>
      <c r="F13" s="131"/>
      <c r="G13" s="131">
        <v>1</v>
      </c>
      <c r="H13" s="137">
        <v>1</v>
      </c>
      <c r="I13" s="133"/>
      <c r="J13" s="133"/>
      <c r="K13" s="131"/>
      <c r="L13" s="133"/>
      <c r="M13" s="138">
        <v>1</v>
      </c>
      <c r="N13" s="145"/>
      <c r="O13" s="135"/>
    </row>
    <row r="14" spans="1:15" ht="12.75" customHeight="1">
      <c r="A14" s="31" t="s">
        <v>37</v>
      </c>
      <c r="B14" s="131"/>
      <c r="C14" s="131"/>
      <c r="D14" s="131"/>
      <c r="E14" s="131">
        <v>1</v>
      </c>
      <c r="F14" s="131"/>
      <c r="G14" s="131"/>
      <c r="H14" s="137"/>
      <c r="I14" s="133"/>
      <c r="J14" s="133"/>
      <c r="K14" s="131"/>
      <c r="L14" s="133"/>
      <c r="M14" s="138">
        <v>1</v>
      </c>
      <c r="N14" s="145"/>
      <c r="O14" s="135"/>
    </row>
    <row r="15" spans="1:15" ht="12.75" customHeight="1">
      <c r="A15" s="31" t="s">
        <v>38</v>
      </c>
      <c r="B15" s="131"/>
      <c r="C15" s="131"/>
      <c r="D15" s="131"/>
      <c r="E15" s="131">
        <v>1</v>
      </c>
      <c r="F15" s="131"/>
      <c r="G15" s="131"/>
      <c r="H15" s="137"/>
      <c r="I15" s="133"/>
      <c r="J15" s="133"/>
      <c r="K15" s="131"/>
      <c r="L15" s="133"/>
      <c r="M15" s="138">
        <v>1</v>
      </c>
      <c r="N15" s="145"/>
      <c r="O15" s="135"/>
    </row>
    <row r="16" spans="1:15" ht="12.75" customHeight="1">
      <c r="A16" s="147"/>
      <c r="B16" s="131"/>
      <c r="C16" s="131"/>
      <c r="D16" s="131"/>
      <c r="E16" s="131"/>
      <c r="F16" s="131"/>
      <c r="G16" s="131"/>
      <c r="H16" s="131">
        <f>SUM(H9:H13)</f>
        <v>15</v>
      </c>
      <c r="I16" s="133">
        <f>SUM(H9:H11)/B6</f>
        <v>0.51851851851851849</v>
      </c>
      <c r="J16" s="133">
        <f>H16/B6</f>
        <v>0.55555555555555558</v>
      </c>
      <c r="K16" s="133">
        <f>J16-I16</f>
        <v>3.703703703703709E-2</v>
      </c>
      <c r="L16" s="133"/>
      <c r="M16" s="134"/>
      <c r="N16" s="134"/>
      <c r="O16" s="135"/>
    </row>
    <row r="17" spans="1:15" ht="12.75" customHeight="1">
      <c r="I17" s="5"/>
      <c r="J17" s="5"/>
      <c r="L17" s="5"/>
      <c r="M17" s="6"/>
      <c r="N17" s="6"/>
      <c r="O17" s="5"/>
    </row>
    <row r="18" spans="1:15" ht="12.75" customHeight="1">
      <c r="A18" s="44" t="s">
        <v>55</v>
      </c>
      <c r="I18" s="5"/>
      <c r="J18" s="5"/>
      <c r="L18" s="5"/>
      <c r="M18" s="6"/>
      <c r="N18" s="6"/>
      <c r="O18" s="5"/>
    </row>
    <row r="19" spans="1:15" ht="25.5" customHeight="1">
      <c r="A19" s="124"/>
      <c r="B19" s="208" t="s">
        <v>1</v>
      </c>
      <c r="C19" s="209"/>
      <c r="D19" s="209"/>
      <c r="E19" s="209"/>
      <c r="F19" s="209"/>
      <c r="G19" s="210"/>
      <c r="H19" s="125"/>
      <c r="I19" s="126" t="s">
        <v>2</v>
      </c>
      <c r="J19" s="126" t="s">
        <v>3</v>
      </c>
      <c r="K19" s="127" t="s">
        <v>4</v>
      </c>
      <c r="L19" s="126" t="s">
        <v>5</v>
      </c>
      <c r="M19" s="128" t="s">
        <v>6</v>
      </c>
      <c r="N19" s="128" t="s">
        <v>7</v>
      </c>
      <c r="O19" s="129" t="s">
        <v>8</v>
      </c>
    </row>
    <row r="20" spans="1:15" ht="12.75" customHeight="1">
      <c r="A20" s="130" t="s">
        <v>9</v>
      </c>
      <c r="B20" s="131">
        <v>1</v>
      </c>
      <c r="C20" s="131">
        <v>2</v>
      </c>
      <c r="D20" s="131">
        <v>3</v>
      </c>
      <c r="E20" s="131">
        <v>4</v>
      </c>
      <c r="F20" s="131">
        <v>5</v>
      </c>
      <c r="G20" s="131">
        <v>6</v>
      </c>
      <c r="H20" s="132" t="s">
        <v>10</v>
      </c>
      <c r="I20" s="133"/>
      <c r="J20" s="133"/>
      <c r="K20" s="131"/>
      <c r="L20" s="133"/>
      <c r="M20" s="134"/>
      <c r="N20" s="134"/>
      <c r="O20" s="135"/>
    </row>
    <row r="21" spans="1:15" ht="12.75" customHeight="1">
      <c r="A21" s="136" t="s">
        <v>19</v>
      </c>
      <c r="B21" s="131">
        <v>16</v>
      </c>
      <c r="C21" s="131"/>
      <c r="D21" s="131"/>
      <c r="E21" s="131"/>
      <c r="F21" s="131"/>
      <c r="G21" s="131"/>
      <c r="H21" s="137"/>
      <c r="I21" s="133"/>
      <c r="J21" s="133"/>
      <c r="K21" s="131"/>
      <c r="L21" s="133"/>
      <c r="M21" s="138">
        <f>B21</f>
        <v>16</v>
      </c>
      <c r="N21" s="134"/>
      <c r="O21" s="135"/>
    </row>
    <row r="22" spans="1:15" ht="12.75" customHeight="1">
      <c r="A22" s="136" t="s">
        <v>20</v>
      </c>
      <c r="B22" s="131"/>
      <c r="C22" s="131">
        <v>12</v>
      </c>
      <c r="D22" s="131"/>
      <c r="E22" s="131"/>
      <c r="F22" s="131"/>
      <c r="G22" s="131"/>
      <c r="H22" s="137"/>
      <c r="I22" s="133"/>
      <c r="J22" s="133"/>
      <c r="K22" s="133"/>
      <c r="L22" s="133">
        <f>C22/B21</f>
        <v>0.75</v>
      </c>
      <c r="M22" s="138">
        <v>12</v>
      </c>
      <c r="N22" s="145">
        <f t="shared" ref="N22:N25" si="2">M22/M21</f>
        <v>0.75</v>
      </c>
      <c r="O22" s="135">
        <f t="shared" ref="O22:O25" si="3">100%-N22</f>
        <v>0.25</v>
      </c>
    </row>
    <row r="23" spans="1:15" ht="12.75" customHeight="1">
      <c r="A23" s="146" t="s">
        <v>21</v>
      </c>
      <c r="B23" s="131"/>
      <c r="C23" s="131"/>
      <c r="D23" s="131">
        <v>1</v>
      </c>
      <c r="E23" s="131">
        <v>9</v>
      </c>
      <c r="F23" s="131"/>
      <c r="G23" s="131"/>
      <c r="H23" s="137"/>
      <c r="I23" s="133"/>
      <c r="J23" s="133"/>
      <c r="K23" s="133"/>
      <c r="L23" s="133">
        <f>D23/C22</f>
        <v>8.3333333333333329E-2</v>
      </c>
      <c r="M23" s="138">
        <v>10</v>
      </c>
      <c r="N23" s="145">
        <f t="shared" si="2"/>
        <v>0.83333333333333337</v>
      </c>
      <c r="O23" s="135">
        <f t="shared" si="3"/>
        <v>0.16666666666666663</v>
      </c>
    </row>
    <row r="24" spans="1:15" ht="12.75" customHeight="1">
      <c r="A24" s="146" t="s">
        <v>22</v>
      </c>
      <c r="B24" s="131"/>
      <c r="C24" s="131"/>
      <c r="D24" s="131"/>
      <c r="E24" s="131"/>
      <c r="F24" s="131">
        <v>1</v>
      </c>
      <c r="G24" s="131">
        <v>7</v>
      </c>
      <c r="H24" s="137">
        <v>8</v>
      </c>
      <c r="I24" s="133"/>
      <c r="J24" s="133"/>
      <c r="K24" s="133"/>
      <c r="L24" s="133">
        <f>E24/D23</f>
        <v>0</v>
      </c>
      <c r="M24" s="138">
        <v>8</v>
      </c>
      <c r="N24" s="145">
        <f t="shared" si="2"/>
        <v>0.8</v>
      </c>
      <c r="O24" s="135">
        <f t="shared" si="3"/>
        <v>0.19999999999999996</v>
      </c>
    </row>
    <row r="25" spans="1:15" ht="12.75" customHeight="1">
      <c r="A25" s="146" t="s">
        <v>33</v>
      </c>
      <c r="B25" s="131"/>
      <c r="C25" s="131"/>
      <c r="D25" s="131"/>
      <c r="E25" s="131"/>
      <c r="F25" s="131">
        <v>3</v>
      </c>
      <c r="G25" s="131">
        <v>9</v>
      </c>
      <c r="H25" s="137">
        <v>4</v>
      </c>
      <c r="I25" s="133"/>
      <c r="J25" s="133"/>
      <c r="K25" s="133"/>
      <c r="L25" s="133" t="e">
        <f>F25/E24</f>
        <v>#DIV/0!</v>
      </c>
      <c r="M25" s="138">
        <v>12</v>
      </c>
      <c r="N25" s="145">
        <f t="shared" si="2"/>
        <v>1.5</v>
      </c>
      <c r="O25" s="135">
        <f t="shared" si="3"/>
        <v>-0.5</v>
      </c>
    </row>
    <row r="26" spans="1:15" ht="12.75" customHeight="1">
      <c r="A26" s="146" t="s">
        <v>34</v>
      </c>
      <c r="I26" s="5"/>
      <c r="J26" s="5"/>
      <c r="L26" s="5"/>
      <c r="M26" s="6"/>
      <c r="N26" s="6"/>
      <c r="O26" s="5"/>
    </row>
    <row r="27" spans="1:15" ht="12.75" customHeight="1">
      <c r="A27" s="31" t="s">
        <v>36</v>
      </c>
      <c r="I27" s="5"/>
      <c r="J27" s="5"/>
      <c r="L27" s="5"/>
      <c r="M27" s="6"/>
      <c r="N27" s="6"/>
      <c r="O27" s="5"/>
    </row>
    <row r="28" spans="1:15" ht="12.75" customHeight="1">
      <c r="I28" s="5"/>
      <c r="J28" s="5"/>
      <c r="L28" s="5"/>
      <c r="M28" s="6"/>
      <c r="N28" s="6"/>
      <c r="O28" s="5"/>
    </row>
    <row r="29" spans="1:15" ht="12.75" customHeight="1">
      <c r="A29" s="44" t="s">
        <v>56</v>
      </c>
      <c r="I29" s="5"/>
      <c r="J29" s="5"/>
      <c r="L29" s="5"/>
      <c r="M29" s="6"/>
      <c r="N29" s="6"/>
      <c r="O29" s="5"/>
    </row>
    <row r="30" spans="1:15" ht="25.5" customHeight="1">
      <c r="A30" s="124"/>
      <c r="B30" s="208" t="s">
        <v>1</v>
      </c>
      <c r="C30" s="209"/>
      <c r="D30" s="209"/>
      <c r="E30" s="209"/>
      <c r="F30" s="209"/>
      <c r="G30" s="210"/>
      <c r="H30" s="125"/>
      <c r="I30" s="126" t="s">
        <v>2</v>
      </c>
      <c r="J30" s="126" t="s">
        <v>3</v>
      </c>
      <c r="K30" s="127" t="s">
        <v>4</v>
      </c>
      <c r="L30" s="126" t="s">
        <v>5</v>
      </c>
      <c r="M30" s="128" t="s">
        <v>6</v>
      </c>
      <c r="N30" s="128" t="s">
        <v>7</v>
      </c>
      <c r="O30" s="129" t="s">
        <v>8</v>
      </c>
    </row>
    <row r="31" spans="1:15" ht="12.75" customHeight="1">
      <c r="A31" s="130" t="s">
        <v>9</v>
      </c>
      <c r="B31" s="131">
        <v>1</v>
      </c>
      <c r="C31" s="131">
        <v>2</v>
      </c>
      <c r="D31" s="131">
        <v>3</v>
      </c>
      <c r="E31" s="131">
        <v>4</v>
      </c>
      <c r="F31" s="131">
        <v>5</v>
      </c>
      <c r="G31" s="131">
        <v>6</v>
      </c>
      <c r="H31" s="132" t="s">
        <v>10</v>
      </c>
      <c r="I31" s="133"/>
      <c r="J31" s="133"/>
      <c r="K31" s="131"/>
      <c r="L31" s="133"/>
      <c r="M31" s="134"/>
      <c r="N31" s="134"/>
      <c r="O31" s="135"/>
    </row>
    <row r="32" spans="1:15" ht="12.75" customHeight="1">
      <c r="A32" s="136" t="s">
        <v>20</v>
      </c>
      <c r="B32" s="131">
        <v>24</v>
      </c>
      <c r="C32" s="131"/>
      <c r="D32" s="131"/>
      <c r="E32" s="131"/>
      <c r="F32" s="131"/>
      <c r="G32" s="131"/>
      <c r="H32" s="137"/>
      <c r="I32" s="133"/>
      <c r="J32" s="133"/>
      <c r="K32" s="131"/>
      <c r="L32" s="133"/>
      <c r="M32" s="138">
        <f>B32</f>
        <v>24</v>
      </c>
      <c r="N32" s="134"/>
      <c r="O32" s="135"/>
    </row>
    <row r="33" spans="1:15" ht="12.75" customHeight="1">
      <c r="A33" s="146" t="s">
        <v>21</v>
      </c>
      <c r="B33" s="131"/>
      <c r="C33" s="131">
        <v>2</v>
      </c>
      <c r="D33" s="131">
        <v>11</v>
      </c>
      <c r="E33" s="131"/>
      <c r="F33" s="131"/>
      <c r="G33" s="131"/>
      <c r="H33" s="137"/>
      <c r="I33" s="133"/>
      <c r="J33" s="133"/>
      <c r="K33" s="133"/>
      <c r="L33" s="133">
        <f>C33/B32</f>
        <v>8.3333333333333329E-2</v>
      </c>
      <c r="M33" s="138">
        <v>13</v>
      </c>
      <c r="N33" s="145">
        <f t="shared" ref="N33:N35" si="4">M33/M32</f>
        <v>0.54166666666666663</v>
      </c>
      <c r="O33" s="135">
        <f t="shared" ref="O33:O35" si="5">100%-N33</f>
        <v>0.45833333333333337</v>
      </c>
    </row>
    <row r="34" spans="1:15" ht="12.75" customHeight="1">
      <c r="A34" s="146" t="s">
        <v>22</v>
      </c>
      <c r="B34" s="131"/>
      <c r="C34" s="131"/>
      <c r="D34" s="131">
        <v>2</v>
      </c>
      <c r="E34" s="131">
        <v>11</v>
      </c>
      <c r="F34" s="131"/>
      <c r="G34" s="131"/>
      <c r="H34" s="137"/>
      <c r="I34" s="133"/>
      <c r="J34" s="133"/>
      <c r="K34" s="133"/>
      <c r="L34" s="133">
        <f>D34/C33</f>
        <v>1</v>
      </c>
      <c r="M34" s="138">
        <v>13</v>
      </c>
      <c r="N34" s="145">
        <f t="shared" si="4"/>
        <v>1</v>
      </c>
      <c r="O34" s="135">
        <f t="shared" si="5"/>
        <v>0</v>
      </c>
    </row>
    <row r="35" spans="1:15" ht="12.75" customHeight="1">
      <c r="A35" s="146" t="s">
        <v>33</v>
      </c>
      <c r="B35" s="131"/>
      <c r="C35" s="131"/>
      <c r="D35" s="131"/>
      <c r="E35" s="131">
        <v>3</v>
      </c>
      <c r="F35" s="131"/>
      <c r="G35" s="131">
        <v>10</v>
      </c>
      <c r="H35" s="137">
        <v>12</v>
      </c>
      <c r="I35" s="133"/>
      <c r="J35" s="133"/>
      <c r="K35" s="133"/>
      <c r="L35" s="133">
        <f>E35/D34</f>
        <v>1.5</v>
      </c>
      <c r="M35" s="138">
        <v>12</v>
      </c>
      <c r="N35" s="145">
        <f t="shared" si="4"/>
        <v>0.92307692307692313</v>
      </c>
      <c r="O35" s="135">
        <f t="shared" si="5"/>
        <v>7.6923076923076872E-2</v>
      </c>
    </row>
    <row r="36" spans="1:15" ht="12.75" customHeight="1">
      <c r="A36" s="146" t="s">
        <v>34</v>
      </c>
      <c r="G36" s="32">
        <v>1</v>
      </c>
      <c r="H36" s="137"/>
      <c r="I36" s="5"/>
      <c r="J36" s="5"/>
      <c r="L36" s="5"/>
      <c r="M36" s="6">
        <v>2</v>
      </c>
      <c r="N36" s="6"/>
      <c r="O36" s="5"/>
    </row>
    <row r="37" spans="1:15" ht="12.75" customHeight="1">
      <c r="A37" s="31" t="s">
        <v>36</v>
      </c>
      <c r="G37" s="32">
        <v>1</v>
      </c>
      <c r="H37" s="137"/>
      <c r="I37" s="5"/>
      <c r="J37" s="5"/>
      <c r="L37" s="5"/>
      <c r="M37" s="6">
        <v>1</v>
      </c>
      <c r="N37" s="6"/>
      <c r="O37" s="5"/>
    </row>
    <row r="38" spans="1:15" ht="12.75" customHeight="1">
      <c r="A38" s="31" t="s">
        <v>37</v>
      </c>
      <c r="G38" s="32">
        <v>1</v>
      </c>
      <c r="H38" s="33">
        <v>1</v>
      </c>
      <c r="I38" s="5"/>
      <c r="J38" s="5"/>
      <c r="L38" s="5"/>
      <c r="M38" s="6">
        <v>1</v>
      </c>
      <c r="N38" s="6"/>
      <c r="O38" s="5"/>
    </row>
    <row r="39" spans="1:15" ht="12.75" customHeight="1">
      <c r="A39" s="31"/>
      <c r="H39" s="33"/>
      <c r="I39" s="5"/>
      <c r="J39" s="5"/>
      <c r="L39" s="5"/>
      <c r="M39" s="6"/>
      <c r="N39" s="6"/>
      <c r="O39" s="5"/>
    </row>
    <row r="40" spans="1:15" ht="12.75" customHeight="1">
      <c r="H40" s="32">
        <f>SUM(H38)</f>
        <v>1</v>
      </c>
      <c r="I40" s="5"/>
      <c r="J40" s="5"/>
      <c r="L40" s="5"/>
      <c r="M40" s="6"/>
      <c r="N40" s="6"/>
      <c r="O40" s="5"/>
    </row>
    <row r="41" spans="1:15" ht="12.75" customHeight="1">
      <c r="A41" s="44" t="s">
        <v>57</v>
      </c>
      <c r="I41" s="5"/>
      <c r="J41" s="5"/>
      <c r="L41" s="5"/>
      <c r="M41" s="6"/>
      <c r="N41" s="6"/>
      <c r="O41" s="5"/>
    </row>
    <row r="42" spans="1:15" ht="25.5" customHeight="1">
      <c r="A42" s="124"/>
      <c r="B42" s="208" t="s">
        <v>1</v>
      </c>
      <c r="C42" s="209"/>
      <c r="D42" s="209"/>
      <c r="E42" s="209"/>
      <c r="F42" s="209"/>
      <c r="G42" s="210"/>
      <c r="H42" s="125"/>
      <c r="I42" s="126" t="s">
        <v>2</v>
      </c>
      <c r="J42" s="126" t="s">
        <v>3</v>
      </c>
      <c r="K42" s="127" t="s">
        <v>4</v>
      </c>
      <c r="L42" s="126" t="s">
        <v>5</v>
      </c>
      <c r="M42" s="128" t="s">
        <v>6</v>
      </c>
      <c r="N42" s="128" t="s">
        <v>7</v>
      </c>
      <c r="O42" s="129" t="s">
        <v>8</v>
      </c>
    </row>
    <row r="43" spans="1:15" ht="12.75" customHeight="1">
      <c r="A43" s="130" t="s">
        <v>9</v>
      </c>
      <c r="B43" s="131">
        <v>1</v>
      </c>
      <c r="C43" s="131">
        <v>2</v>
      </c>
      <c r="D43" s="131">
        <v>3</v>
      </c>
      <c r="E43" s="131">
        <v>4</v>
      </c>
      <c r="F43" s="131">
        <v>5</v>
      </c>
      <c r="G43" s="131">
        <v>6</v>
      </c>
      <c r="H43" s="132" t="s">
        <v>10</v>
      </c>
      <c r="I43" s="133"/>
      <c r="J43" s="133"/>
      <c r="K43" s="131"/>
      <c r="L43" s="133"/>
      <c r="M43" s="134"/>
      <c r="N43" s="134"/>
      <c r="O43" s="135"/>
    </row>
    <row r="44" spans="1:15" ht="12.75" customHeight="1">
      <c r="A44" s="146" t="s">
        <v>21</v>
      </c>
      <c r="B44" s="131">
        <v>22</v>
      </c>
      <c r="C44" s="131"/>
      <c r="D44" s="131"/>
      <c r="E44" s="131"/>
      <c r="F44" s="131"/>
      <c r="G44" s="131"/>
      <c r="H44" s="137"/>
      <c r="I44" s="133"/>
      <c r="J44" s="133"/>
      <c r="K44" s="131"/>
      <c r="L44" s="133"/>
      <c r="M44" s="138">
        <f>B44</f>
        <v>22</v>
      </c>
      <c r="N44" s="134"/>
      <c r="O44" s="135"/>
    </row>
    <row r="45" spans="1:15" ht="12.75" customHeight="1">
      <c r="A45" s="146" t="s">
        <v>22</v>
      </c>
      <c r="B45" s="131"/>
      <c r="C45" s="131">
        <v>6</v>
      </c>
      <c r="D45" s="131">
        <v>8</v>
      </c>
      <c r="E45" s="131"/>
      <c r="F45" s="131"/>
      <c r="G45" s="131"/>
      <c r="H45" s="137"/>
      <c r="I45" s="133"/>
      <c r="J45" s="133"/>
      <c r="K45" s="133"/>
      <c r="L45" s="133">
        <f>C45/B44</f>
        <v>0.27272727272727271</v>
      </c>
      <c r="M45" s="138">
        <v>14</v>
      </c>
      <c r="N45" s="145">
        <f t="shared" ref="N45:N47" si="6">M45/M44</f>
        <v>0.63636363636363635</v>
      </c>
      <c r="O45" s="135">
        <f t="shared" ref="O45:O47" si="7">100%-N45</f>
        <v>0.36363636363636365</v>
      </c>
    </row>
    <row r="46" spans="1:15" ht="12.75" customHeight="1">
      <c r="A46" s="146" t="s">
        <v>33</v>
      </c>
      <c r="B46" s="131"/>
      <c r="C46" s="131"/>
      <c r="D46" s="131">
        <v>5</v>
      </c>
      <c r="E46" s="131">
        <v>9</v>
      </c>
      <c r="F46" s="131"/>
      <c r="G46" s="131"/>
      <c r="H46" s="137"/>
      <c r="I46" s="133"/>
      <c r="J46" s="133"/>
      <c r="K46" s="133"/>
      <c r="L46" s="133">
        <f>D46/C45</f>
        <v>0.83333333333333337</v>
      </c>
      <c r="M46" s="138">
        <v>13</v>
      </c>
      <c r="N46" s="145">
        <f t="shared" si="6"/>
        <v>0.9285714285714286</v>
      </c>
      <c r="O46" s="135">
        <f t="shared" si="7"/>
        <v>7.1428571428571397E-2</v>
      </c>
    </row>
    <row r="47" spans="1:15" ht="12.75" customHeight="1">
      <c r="A47" s="146" t="s">
        <v>34</v>
      </c>
      <c r="F47" s="32">
        <v>9</v>
      </c>
      <c r="H47" s="137"/>
      <c r="I47" s="5"/>
      <c r="J47" s="5"/>
      <c r="L47" s="5"/>
      <c r="M47" s="6">
        <v>11</v>
      </c>
      <c r="N47" s="145">
        <f t="shared" si="6"/>
        <v>0.84615384615384615</v>
      </c>
      <c r="O47" s="135">
        <f t="shared" si="7"/>
        <v>0.15384615384615385</v>
      </c>
    </row>
    <row r="48" spans="1:15" ht="12.75" customHeight="1">
      <c r="A48" s="31" t="s">
        <v>36</v>
      </c>
      <c r="G48" s="32">
        <v>9</v>
      </c>
      <c r="H48" s="137"/>
      <c r="I48" s="5"/>
      <c r="J48" s="5"/>
      <c r="L48" s="5"/>
      <c r="M48" s="6">
        <v>13</v>
      </c>
      <c r="N48" s="3"/>
      <c r="O48" s="5"/>
    </row>
    <row r="49" spans="1:15" ht="12.75" customHeight="1">
      <c r="A49" s="31"/>
      <c r="H49" s="33"/>
      <c r="I49" s="5"/>
      <c r="J49" s="5"/>
      <c r="L49" s="5"/>
      <c r="M49" s="6"/>
      <c r="N49" s="3"/>
      <c r="O49" s="5"/>
    </row>
    <row r="50" spans="1:15" ht="12.75" customHeight="1">
      <c r="I50" s="5"/>
      <c r="J50" s="5"/>
      <c r="L50" s="5"/>
      <c r="M50" s="6"/>
      <c r="N50" s="6"/>
      <c r="O50" s="5"/>
    </row>
    <row r="51" spans="1:15" ht="12.75" customHeight="1">
      <c r="A51" s="44" t="s">
        <v>58</v>
      </c>
      <c r="I51" s="5"/>
      <c r="J51" s="5"/>
      <c r="L51" s="5"/>
      <c r="M51" s="6"/>
      <c r="N51" s="6"/>
      <c r="O51" s="5"/>
    </row>
    <row r="52" spans="1:15" ht="25.5" customHeight="1">
      <c r="A52" s="124"/>
      <c r="B52" s="208" t="s">
        <v>1</v>
      </c>
      <c r="C52" s="209"/>
      <c r="D52" s="209"/>
      <c r="E52" s="209"/>
      <c r="F52" s="209"/>
      <c r="G52" s="210"/>
      <c r="H52" s="125"/>
      <c r="I52" s="126" t="s">
        <v>2</v>
      </c>
      <c r="J52" s="126" t="s">
        <v>3</v>
      </c>
      <c r="K52" s="127" t="s">
        <v>4</v>
      </c>
      <c r="L52" s="126" t="s">
        <v>5</v>
      </c>
      <c r="M52" s="128" t="s">
        <v>6</v>
      </c>
      <c r="N52" s="128" t="s">
        <v>7</v>
      </c>
      <c r="O52" s="129" t="s">
        <v>8</v>
      </c>
    </row>
    <row r="53" spans="1:15" ht="12.75" customHeight="1">
      <c r="A53" s="130" t="s">
        <v>9</v>
      </c>
      <c r="B53" s="131">
        <v>1</v>
      </c>
      <c r="C53" s="131">
        <v>2</v>
      </c>
      <c r="D53" s="131">
        <v>3</v>
      </c>
      <c r="E53" s="131">
        <v>4</v>
      </c>
      <c r="F53" s="131">
        <v>5</v>
      </c>
      <c r="G53" s="131">
        <v>6</v>
      </c>
      <c r="H53" s="132" t="s">
        <v>10</v>
      </c>
      <c r="I53" s="133"/>
      <c r="J53" s="133"/>
      <c r="K53" s="131"/>
      <c r="L53" s="133"/>
      <c r="M53" s="134"/>
      <c r="N53" s="134"/>
      <c r="O53" s="135"/>
    </row>
    <row r="54" spans="1:15" ht="12.75" customHeight="1">
      <c r="A54" s="146" t="s">
        <v>22</v>
      </c>
      <c r="B54" s="131">
        <v>28</v>
      </c>
      <c r="C54" s="131"/>
      <c r="D54" s="131"/>
      <c r="E54" s="131"/>
      <c r="F54" s="131"/>
      <c r="G54" s="131"/>
      <c r="H54" s="137"/>
      <c r="I54" s="133"/>
      <c r="J54" s="133"/>
      <c r="K54" s="131"/>
      <c r="L54" s="133"/>
      <c r="M54" s="138">
        <f>B54</f>
        <v>28</v>
      </c>
      <c r="N54" s="134"/>
      <c r="O54" s="135"/>
    </row>
    <row r="55" spans="1:15" ht="12.75" customHeight="1">
      <c r="A55" s="146" t="s">
        <v>33</v>
      </c>
      <c r="B55" s="131"/>
      <c r="C55" s="131">
        <v>7</v>
      </c>
      <c r="D55" s="131">
        <v>6</v>
      </c>
      <c r="E55" s="131"/>
      <c r="F55" s="131"/>
      <c r="G55" s="131"/>
      <c r="H55" s="137"/>
      <c r="I55" s="133"/>
      <c r="J55" s="133"/>
      <c r="K55" s="133"/>
      <c r="L55" s="133">
        <f>C55/B54</f>
        <v>0.25</v>
      </c>
      <c r="M55" s="138">
        <v>15</v>
      </c>
      <c r="N55" s="145">
        <f t="shared" ref="N55:N56" si="8">M55/M54</f>
        <v>0.5357142857142857</v>
      </c>
      <c r="O55" s="135">
        <f t="shared" ref="O55:O56" si="9">100%-N55</f>
        <v>0.4642857142857143</v>
      </c>
    </row>
    <row r="56" spans="1:15" ht="12.75" customHeight="1">
      <c r="A56" s="146" t="s">
        <v>34</v>
      </c>
      <c r="D56" s="32">
        <v>1</v>
      </c>
      <c r="E56" s="32">
        <v>11</v>
      </c>
      <c r="H56" s="137"/>
      <c r="I56" s="5"/>
      <c r="J56" s="5"/>
      <c r="L56" s="5"/>
      <c r="M56" s="138">
        <v>14</v>
      </c>
      <c r="N56" s="145">
        <f t="shared" si="8"/>
        <v>0.93333333333333335</v>
      </c>
      <c r="O56" s="135">
        <f t="shared" si="9"/>
        <v>6.6666666666666652E-2</v>
      </c>
    </row>
    <row r="57" spans="1:15" ht="12.75" customHeight="1">
      <c r="A57" s="31" t="s">
        <v>36</v>
      </c>
      <c r="H57" s="137">
        <v>5</v>
      </c>
      <c r="I57" s="5"/>
      <c r="J57" s="5"/>
      <c r="L57" s="5"/>
      <c r="M57" s="138"/>
      <c r="N57" s="6"/>
      <c r="O57" s="5"/>
    </row>
    <row r="58" spans="1:15" ht="12.75" customHeight="1">
      <c r="A58" s="31" t="s">
        <v>37</v>
      </c>
      <c r="G58" s="32">
        <v>4</v>
      </c>
      <c r="H58" s="137">
        <v>3</v>
      </c>
      <c r="I58" s="5"/>
      <c r="J58" s="5"/>
      <c r="L58" s="5"/>
      <c r="M58" s="138">
        <v>5</v>
      </c>
      <c r="N58" s="6"/>
      <c r="O58" s="5"/>
    </row>
    <row r="59" spans="1:15" ht="12.75" customHeight="1">
      <c r="A59" s="31" t="s">
        <v>38</v>
      </c>
      <c r="G59" s="32">
        <v>2</v>
      </c>
      <c r="H59" s="137">
        <v>1</v>
      </c>
      <c r="I59" s="5"/>
      <c r="J59" s="5"/>
      <c r="L59" s="5"/>
      <c r="M59" s="138">
        <v>3</v>
      </c>
      <c r="N59" s="6"/>
      <c r="O59" s="5"/>
    </row>
    <row r="60" spans="1:15" ht="12.75" customHeight="1">
      <c r="A60" s="31" t="s">
        <v>39</v>
      </c>
      <c r="G60" s="32">
        <v>2</v>
      </c>
      <c r="H60" s="33">
        <v>2</v>
      </c>
      <c r="I60" s="5"/>
      <c r="J60" s="5"/>
      <c r="L60" s="5"/>
      <c r="M60" s="20">
        <v>2</v>
      </c>
      <c r="N60" s="6"/>
      <c r="O60" s="5"/>
    </row>
    <row r="61" spans="1:15" ht="12.75" customHeight="1">
      <c r="A61" s="31" t="s">
        <v>40</v>
      </c>
      <c r="G61" s="32">
        <v>1</v>
      </c>
      <c r="H61" s="33">
        <v>1</v>
      </c>
      <c r="I61" s="5"/>
      <c r="J61" s="5"/>
      <c r="L61" s="5"/>
      <c r="M61" s="20">
        <v>1</v>
      </c>
      <c r="N61" s="6"/>
      <c r="O61" s="5"/>
    </row>
    <row r="62" spans="1:15" ht="12.75" customHeight="1">
      <c r="I62" s="5"/>
      <c r="J62" s="5"/>
      <c r="L62" s="5"/>
      <c r="M62" s="6"/>
      <c r="N62" s="6"/>
      <c r="O62" s="5"/>
    </row>
    <row r="63" spans="1:15" ht="12.75" customHeight="1">
      <c r="A63" s="44" t="s">
        <v>59</v>
      </c>
      <c r="I63" s="5"/>
      <c r="J63" s="5"/>
      <c r="L63" s="5"/>
      <c r="M63" s="6"/>
      <c r="N63" s="6"/>
      <c r="O63" s="5"/>
    </row>
    <row r="64" spans="1:15" ht="25.5" customHeight="1">
      <c r="A64" s="124"/>
      <c r="B64" s="208" t="s">
        <v>1</v>
      </c>
      <c r="C64" s="209"/>
      <c r="D64" s="209"/>
      <c r="E64" s="209"/>
      <c r="F64" s="209"/>
      <c r="G64" s="210"/>
      <c r="H64" s="125"/>
      <c r="I64" s="126" t="s">
        <v>2</v>
      </c>
      <c r="J64" s="126" t="s">
        <v>3</v>
      </c>
      <c r="K64" s="127" t="s">
        <v>4</v>
      </c>
      <c r="L64" s="126" t="s">
        <v>5</v>
      </c>
      <c r="M64" s="128" t="s">
        <v>6</v>
      </c>
      <c r="N64" s="128" t="s">
        <v>7</v>
      </c>
      <c r="O64" s="129" t="s">
        <v>8</v>
      </c>
    </row>
    <row r="65" spans="1:15" ht="12.75" customHeight="1">
      <c r="A65" s="130" t="s">
        <v>9</v>
      </c>
      <c r="B65" s="131">
        <v>1</v>
      </c>
      <c r="C65" s="131">
        <v>2</v>
      </c>
      <c r="D65" s="131">
        <v>3</v>
      </c>
      <c r="E65" s="131">
        <v>4</v>
      </c>
      <c r="F65" s="131">
        <v>5</v>
      </c>
      <c r="G65" s="131">
        <v>6</v>
      </c>
      <c r="H65" s="132" t="s">
        <v>10</v>
      </c>
      <c r="I65" s="133"/>
      <c r="J65" s="133"/>
      <c r="K65" s="131"/>
      <c r="L65" s="133"/>
      <c r="M65" s="134"/>
      <c r="N65" s="134"/>
      <c r="O65" s="135"/>
    </row>
    <row r="66" spans="1:15" ht="12.75" customHeight="1">
      <c r="A66" s="146" t="s">
        <v>33</v>
      </c>
      <c r="B66" s="131">
        <v>28</v>
      </c>
      <c r="C66" s="131"/>
      <c r="D66" s="131"/>
      <c r="E66" s="131"/>
      <c r="F66" s="131"/>
      <c r="G66" s="131"/>
      <c r="H66" s="137"/>
      <c r="I66" s="133"/>
      <c r="J66" s="133"/>
      <c r="K66" s="131"/>
      <c r="L66" s="133"/>
      <c r="M66" s="138">
        <f>B66</f>
        <v>28</v>
      </c>
      <c r="N66" s="134"/>
      <c r="O66" s="135"/>
    </row>
    <row r="67" spans="1:15" ht="12.75" customHeight="1">
      <c r="A67" s="146" t="s">
        <v>34</v>
      </c>
      <c r="B67" s="131"/>
      <c r="C67" s="131"/>
      <c r="D67" s="131">
        <v>15</v>
      </c>
      <c r="E67" s="131"/>
      <c r="F67" s="131"/>
      <c r="G67" s="131"/>
      <c r="H67" s="137"/>
      <c r="I67" s="133"/>
      <c r="J67" s="133"/>
      <c r="K67" s="133"/>
      <c r="L67" s="133">
        <f>C67/B66</f>
        <v>0</v>
      </c>
      <c r="M67" s="138">
        <v>16</v>
      </c>
      <c r="N67" s="145">
        <f t="shared" ref="N67:N69" si="10">M67/M66</f>
        <v>0.5714285714285714</v>
      </c>
      <c r="O67" s="135">
        <f t="shared" ref="O67:O69" si="11">100%-N67</f>
        <v>0.4285714285714286</v>
      </c>
    </row>
    <row r="68" spans="1:15" ht="12.75" customHeight="1">
      <c r="A68" s="31" t="s">
        <v>36</v>
      </c>
      <c r="E68" s="32">
        <v>14</v>
      </c>
      <c r="H68" s="137">
        <v>1</v>
      </c>
      <c r="I68" s="5"/>
      <c r="J68" s="5"/>
      <c r="L68" s="5">
        <f>E68/D67</f>
        <v>0.93333333333333335</v>
      </c>
      <c r="M68" s="138">
        <v>16</v>
      </c>
      <c r="N68" s="145">
        <f t="shared" si="10"/>
        <v>1</v>
      </c>
      <c r="O68" s="135">
        <f t="shared" si="11"/>
        <v>0</v>
      </c>
    </row>
    <row r="69" spans="1:15" ht="12.75" customHeight="1">
      <c r="A69" s="31" t="s">
        <v>37</v>
      </c>
      <c r="F69" s="32">
        <v>11</v>
      </c>
      <c r="H69" s="137">
        <v>11</v>
      </c>
      <c r="I69" s="5"/>
      <c r="J69" s="5"/>
      <c r="L69" s="5">
        <f>F69/E68</f>
        <v>0.7857142857142857</v>
      </c>
      <c r="M69" s="20">
        <v>14</v>
      </c>
      <c r="N69" s="145">
        <f t="shared" si="10"/>
        <v>0.875</v>
      </c>
      <c r="O69" s="135">
        <f t="shared" si="11"/>
        <v>0.125</v>
      </c>
    </row>
    <row r="70" spans="1:15" ht="12.75" customHeight="1">
      <c r="A70" s="31" t="s">
        <v>38</v>
      </c>
      <c r="G70" s="32">
        <v>3</v>
      </c>
      <c r="H70" s="137">
        <v>1</v>
      </c>
      <c r="I70" s="5"/>
      <c r="J70" s="5"/>
      <c r="L70" s="5"/>
      <c r="M70" s="20">
        <v>3</v>
      </c>
      <c r="N70" s="3"/>
      <c r="O70" s="5"/>
    </row>
    <row r="71" spans="1:15" ht="12.75" customHeight="1">
      <c r="A71" s="31" t="s">
        <v>39</v>
      </c>
      <c r="G71" s="32">
        <v>1</v>
      </c>
      <c r="H71" s="137"/>
      <c r="I71" s="5"/>
      <c r="J71" s="5"/>
      <c r="L71" s="5"/>
      <c r="M71" s="20">
        <v>1</v>
      </c>
      <c r="N71" s="3"/>
      <c r="O71" s="5"/>
    </row>
    <row r="72" spans="1:15" ht="12.75" customHeight="1">
      <c r="A72" s="31" t="s">
        <v>40</v>
      </c>
      <c r="G72" s="32">
        <v>1</v>
      </c>
      <c r="H72" s="137">
        <v>1</v>
      </c>
      <c r="I72" s="5"/>
      <c r="J72" s="5"/>
      <c r="L72" s="5"/>
      <c r="M72" s="20">
        <v>1</v>
      </c>
      <c r="N72" s="3"/>
      <c r="O72" s="5"/>
    </row>
    <row r="73" spans="1:15" ht="12.75" customHeight="1">
      <c r="M73" s="6"/>
    </row>
    <row r="74" spans="1:15" ht="12.75" customHeight="1">
      <c r="A74" s="44" t="s">
        <v>60</v>
      </c>
      <c r="I74" s="5"/>
      <c r="J74" s="5"/>
      <c r="L74" s="5"/>
      <c r="M74" s="6"/>
      <c r="N74" s="6"/>
      <c r="O74" s="5"/>
    </row>
    <row r="75" spans="1:15" ht="25.5" customHeight="1">
      <c r="A75" s="124"/>
      <c r="B75" s="208" t="s">
        <v>1</v>
      </c>
      <c r="C75" s="209"/>
      <c r="D75" s="209"/>
      <c r="E75" s="209"/>
      <c r="F75" s="209"/>
      <c r="G75" s="210"/>
      <c r="H75" s="125"/>
      <c r="I75" s="126" t="s">
        <v>2</v>
      </c>
      <c r="J75" s="126" t="s">
        <v>3</v>
      </c>
      <c r="K75" s="127" t="s">
        <v>4</v>
      </c>
      <c r="L75" s="126" t="s">
        <v>5</v>
      </c>
      <c r="M75" s="128" t="s">
        <v>6</v>
      </c>
      <c r="N75" s="128" t="s">
        <v>7</v>
      </c>
      <c r="O75" s="129" t="s">
        <v>8</v>
      </c>
    </row>
    <row r="76" spans="1:15" ht="12.75" customHeight="1">
      <c r="A76" s="130" t="s">
        <v>9</v>
      </c>
      <c r="B76" s="131">
        <v>1</v>
      </c>
      <c r="C76" s="131">
        <v>2</v>
      </c>
      <c r="D76" s="131">
        <v>3</v>
      </c>
      <c r="E76" s="131">
        <v>4</v>
      </c>
      <c r="F76" s="131">
        <v>5</v>
      </c>
      <c r="G76" s="131">
        <v>6</v>
      </c>
      <c r="H76" s="132" t="s">
        <v>10</v>
      </c>
      <c r="I76" s="133"/>
      <c r="J76" s="133"/>
      <c r="K76" s="131"/>
      <c r="L76" s="133"/>
      <c r="M76" s="134"/>
      <c r="N76" s="134"/>
      <c r="O76" s="135"/>
    </row>
    <row r="77" spans="1:15" ht="12.75" customHeight="1">
      <c r="A77" s="146" t="s">
        <v>34</v>
      </c>
      <c r="B77" s="131">
        <v>33</v>
      </c>
      <c r="C77" s="131"/>
      <c r="D77" s="131"/>
      <c r="E77" s="131"/>
      <c r="F77" s="131"/>
      <c r="G77" s="131"/>
      <c r="H77" s="137"/>
      <c r="I77" s="133"/>
      <c r="J77" s="133"/>
      <c r="K77" s="131"/>
      <c r="L77" s="133"/>
      <c r="M77" s="138">
        <f>B77</f>
        <v>33</v>
      </c>
      <c r="N77" s="134"/>
      <c r="O77" s="135"/>
    </row>
    <row r="78" spans="1:15" ht="12.75" customHeight="1">
      <c r="A78" s="31" t="s">
        <v>36</v>
      </c>
      <c r="B78" s="131"/>
      <c r="C78" s="131">
        <v>11</v>
      </c>
      <c r="D78" s="131"/>
      <c r="E78" s="131"/>
      <c r="F78" s="131"/>
      <c r="G78" s="131"/>
      <c r="H78" s="137"/>
      <c r="I78" s="133"/>
      <c r="J78" s="133"/>
      <c r="K78" s="133"/>
      <c r="L78" s="133">
        <f>C78/B77</f>
        <v>0.33333333333333331</v>
      </c>
      <c r="M78" s="138">
        <v>20</v>
      </c>
      <c r="N78" s="145">
        <f t="shared" ref="N78:N81" si="12">M78/M77</f>
        <v>0.60606060606060608</v>
      </c>
      <c r="O78" s="135">
        <f t="shared" ref="O78:O81" si="13">100%-N78</f>
        <v>0.39393939393939392</v>
      </c>
    </row>
    <row r="79" spans="1:15" ht="12.75" customHeight="1">
      <c r="A79" s="31" t="s">
        <v>37</v>
      </c>
      <c r="D79" s="32">
        <v>6</v>
      </c>
      <c r="H79" s="137"/>
      <c r="L79" s="133">
        <f>D79/C78</f>
        <v>0.54545454545454541</v>
      </c>
      <c r="M79" s="138">
        <v>15</v>
      </c>
      <c r="N79" s="145">
        <f t="shared" si="12"/>
        <v>0.75</v>
      </c>
      <c r="O79" s="135">
        <f t="shared" si="13"/>
        <v>0.25</v>
      </c>
    </row>
    <row r="80" spans="1:15" ht="12.75" customHeight="1">
      <c r="A80" s="31" t="s">
        <v>38</v>
      </c>
      <c r="E80" s="32">
        <v>6</v>
      </c>
      <c r="H80" s="137">
        <v>10</v>
      </c>
      <c r="L80" s="133">
        <f>E80/D79</f>
        <v>1</v>
      </c>
      <c r="M80" s="138">
        <v>15</v>
      </c>
      <c r="N80" s="145">
        <f t="shared" si="12"/>
        <v>1</v>
      </c>
      <c r="O80" s="135">
        <f t="shared" si="13"/>
        <v>0</v>
      </c>
    </row>
    <row r="81" spans="1:15" ht="12.75" customHeight="1">
      <c r="A81" s="31" t="s">
        <v>39</v>
      </c>
      <c r="F81" s="32">
        <v>3</v>
      </c>
      <c r="H81" s="137">
        <v>1</v>
      </c>
      <c r="L81" s="5">
        <f>F81/E80</f>
        <v>0.5</v>
      </c>
      <c r="M81" s="20">
        <v>5</v>
      </c>
      <c r="N81" s="145">
        <f t="shared" si="12"/>
        <v>0.33333333333333331</v>
      </c>
      <c r="O81" s="135">
        <f t="shared" si="13"/>
        <v>0.66666666666666674</v>
      </c>
    </row>
    <row r="82" spans="1:15" ht="12.75" customHeight="1">
      <c r="A82" s="31" t="s">
        <v>40</v>
      </c>
      <c r="G82" s="32">
        <v>3</v>
      </c>
      <c r="H82" s="137">
        <v>3</v>
      </c>
      <c r="L82" s="5"/>
      <c r="M82" s="20">
        <v>4</v>
      </c>
      <c r="N82" s="3"/>
      <c r="O82" s="5"/>
    </row>
    <row r="83" spans="1:15" ht="12.75" customHeight="1"/>
    <row r="84" spans="1:15" ht="12.75" customHeight="1">
      <c r="A84" s="44" t="s">
        <v>61</v>
      </c>
      <c r="I84" s="5"/>
      <c r="J84" s="5"/>
      <c r="L84" s="5"/>
      <c r="M84" s="6"/>
      <c r="N84" s="6"/>
      <c r="O84" s="5"/>
    </row>
    <row r="85" spans="1:15" ht="25.5" customHeight="1">
      <c r="B85" s="185" t="s">
        <v>1</v>
      </c>
      <c r="C85" s="186"/>
      <c r="D85" s="186"/>
      <c r="E85" s="186"/>
      <c r="F85" s="186"/>
      <c r="G85" s="186"/>
      <c r="I85" s="7" t="s">
        <v>2</v>
      </c>
      <c r="J85" s="7" t="s">
        <v>3</v>
      </c>
      <c r="K85" s="8" t="s">
        <v>4</v>
      </c>
      <c r="L85" s="7" t="s">
        <v>5</v>
      </c>
      <c r="M85" s="9" t="s">
        <v>6</v>
      </c>
      <c r="N85" s="9" t="s">
        <v>7</v>
      </c>
      <c r="O85" s="10" t="s">
        <v>8</v>
      </c>
    </row>
    <row r="86" spans="1:15" ht="12.75" customHeight="1">
      <c r="A86" s="12" t="s">
        <v>9</v>
      </c>
      <c r="B86" s="13">
        <v>1</v>
      </c>
      <c r="C86" s="13">
        <v>2</v>
      </c>
      <c r="D86" s="13">
        <v>3</v>
      </c>
      <c r="E86" s="13">
        <v>4</v>
      </c>
      <c r="F86" s="13">
        <v>5</v>
      </c>
      <c r="G86" s="13">
        <v>6</v>
      </c>
      <c r="H86" s="14" t="s">
        <v>10</v>
      </c>
      <c r="I86" s="41"/>
      <c r="J86" s="15"/>
      <c r="K86" s="16"/>
      <c r="L86" s="17"/>
      <c r="M86" s="6"/>
      <c r="N86" s="6"/>
      <c r="O86" s="5"/>
    </row>
    <row r="87" spans="1:15" ht="12.75" customHeight="1">
      <c r="A87" s="31" t="s">
        <v>36</v>
      </c>
      <c r="B87" s="13">
        <v>12</v>
      </c>
      <c r="C87" s="13"/>
      <c r="D87" s="13"/>
      <c r="E87" s="13"/>
      <c r="F87" s="13"/>
      <c r="G87" s="13"/>
      <c r="H87" s="19"/>
      <c r="I87" s="41"/>
      <c r="J87" s="15"/>
      <c r="K87" s="16"/>
      <c r="L87" s="17"/>
      <c r="M87" s="20">
        <f>B87</f>
        <v>12</v>
      </c>
      <c r="N87" s="6"/>
      <c r="O87" s="5"/>
    </row>
    <row r="88" spans="1:15" ht="12.75" customHeight="1">
      <c r="A88" s="31" t="s">
        <v>37</v>
      </c>
      <c r="B88" s="13"/>
      <c r="C88" s="13">
        <v>9</v>
      </c>
      <c r="D88" s="13"/>
      <c r="E88" s="13"/>
      <c r="F88" s="13"/>
      <c r="G88" s="13"/>
      <c r="H88" s="33"/>
      <c r="I88" s="41"/>
      <c r="J88" s="41"/>
      <c r="K88" s="41"/>
      <c r="L88" s="17">
        <f>C88/B87</f>
        <v>0.75</v>
      </c>
      <c r="M88" s="20">
        <v>9</v>
      </c>
      <c r="N88" s="3">
        <f t="shared" ref="N88:N90" si="14">M88/M87</f>
        <v>0.75</v>
      </c>
      <c r="O88" s="5">
        <f t="shared" ref="O88:O90" si="15">100%-N88</f>
        <v>0.25</v>
      </c>
    </row>
    <row r="89" spans="1:15" ht="12.75" customHeight="1">
      <c r="A89" s="31" t="s">
        <v>38</v>
      </c>
      <c r="D89" s="32">
        <v>4</v>
      </c>
      <c r="L89" s="17">
        <f>D89/C88</f>
        <v>0.44444444444444442</v>
      </c>
      <c r="M89" s="20">
        <v>8</v>
      </c>
      <c r="N89" s="3">
        <f t="shared" si="14"/>
        <v>0.88888888888888884</v>
      </c>
      <c r="O89" s="5">
        <f t="shared" si="15"/>
        <v>0.11111111111111116</v>
      </c>
    </row>
    <row r="90" spans="1:15" ht="12.75" customHeight="1">
      <c r="A90" s="31" t="s">
        <v>39</v>
      </c>
      <c r="E90" s="32">
        <v>4</v>
      </c>
      <c r="H90" s="32">
        <v>7</v>
      </c>
      <c r="L90" s="5">
        <f>E90/D89</f>
        <v>1</v>
      </c>
      <c r="M90" s="20">
        <v>7</v>
      </c>
      <c r="N90" s="3">
        <f t="shared" si="14"/>
        <v>0.875</v>
      </c>
      <c r="O90" s="5">
        <f t="shared" si="15"/>
        <v>0.125</v>
      </c>
    </row>
    <row r="91" spans="1:15" ht="12.75" customHeight="1">
      <c r="A91" s="31" t="s">
        <v>40</v>
      </c>
      <c r="F91" s="32">
        <v>1</v>
      </c>
      <c r="H91" s="32">
        <v>1</v>
      </c>
      <c r="L91" s="5"/>
      <c r="M91" s="20">
        <v>1</v>
      </c>
      <c r="N91" s="3"/>
      <c r="O91" s="5"/>
    </row>
    <row r="92" spans="1:15" ht="12.75" customHeight="1"/>
    <row r="93" spans="1:15" ht="12.75" customHeight="1">
      <c r="A93" s="44" t="s">
        <v>62</v>
      </c>
      <c r="I93" s="5"/>
      <c r="J93" s="5"/>
      <c r="L93" s="5"/>
      <c r="M93" s="6"/>
      <c r="N93" s="6"/>
      <c r="O93" s="5"/>
    </row>
    <row r="94" spans="1:15" ht="25.5" customHeight="1">
      <c r="B94" s="185" t="s">
        <v>1</v>
      </c>
      <c r="C94" s="186"/>
      <c r="D94" s="186"/>
      <c r="E94" s="186"/>
      <c r="F94" s="186"/>
      <c r="G94" s="186"/>
      <c r="I94" s="7" t="s">
        <v>2</v>
      </c>
      <c r="J94" s="7" t="s">
        <v>3</v>
      </c>
      <c r="K94" s="8" t="s">
        <v>4</v>
      </c>
      <c r="L94" s="7" t="s">
        <v>5</v>
      </c>
      <c r="M94" s="9" t="s">
        <v>6</v>
      </c>
      <c r="N94" s="9" t="s">
        <v>7</v>
      </c>
      <c r="O94" s="10" t="s">
        <v>8</v>
      </c>
    </row>
    <row r="95" spans="1:15" ht="12.75" customHeight="1">
      <c r="A95" s="12" t="s">
        <v>9</v>
      </c>
      <c r="B95" s="13">
        <v>1</v>
      </c>
      <c r="C95" s="13">
        <v>2</v>
      </c>
      <c r="D95" s="13">
        <v>3</v>
      </c>
      <c r="E95" s="13">
        <v>4</v>
      </c>
      <c r="F95" s="13">
        <v>5</v>
      </c>
      <c r="G95" s="13">
        <v>6</v>
      </c>
      <c r="H95" s="14" t="s">
        <v>10</v>
      </c>
      <c r="I95" s="41"/>
      <c r="J95" s="15"/>
      <c r="K95" s="16"/>
      <c r="L95" s="17"/>
      <c r="M95" s="6"/>
      <c r="N95" s="6"/>
      <c r="O95" s="5"/>
    </row>
    <row r="96" spans="1:15" ht="12.75" customHeight="1">
      <c r="A96" s="31" t="s">
        <v>37</v>
      </c>
      <c r="B96" s="13">
        <v>19</v>
      </c>
      <c r="C96" s="13"/>
      <c r="D96" s="13"/>
      <c r="E96" s="13"/>
      <c r="F96" s="13"/>
      <c r="G96" s="13"/>
      <c r="H96" s="19"/>
      <c r="I96" s="41"/>
      <c r="J96" s="15"/>
      <c r="K96" s="16"/>
      <c r="L96" s="17"/>
      <c r="M96" s="20">
        <f>B96</f>
        <v>19</v>
      </c>
      <c r="N96" s="6"/>
      <c r="O96" s="5"/>
    </row>
    <row r="97" spans="1:15" ht="12.75" customHeight="1">
      <c r="A97" s="31" t="s">
        <v>38</v>
      </c>
      <c r="B97" s="13"/>
      <c r="C97" s="13">
        <v>16</v>
      </c>
      <c r="D97" s="13"/>
      <c r="E97" s="13"/>
      <c r="F97" s="13"/>
      <c r="G97" s="13"/>
      <c r="H97" s="33"/>
      <c r="I97" s="41"/>
      <c r="J97" s="41"/>
      <c r="K97" s="41"/>
      <c r="L97" s="17">
        <f>C97/B96</f>
        <v>0.84210526315789469</v>
      </c>
      <c r="M97" s="20">
        <v>16</v>
      </c>
      <c r="N97" s="3">
        <f t="shared" ref="N97:N98" si="16">M97/M96</f>
        <v>0.84210526315789469</v>
      </c>
      <c r="O97" s="5">
        <f t="shared" ref="O97:O98" si="17">100%-N97</f>
        <v>0.15789473684210531</v>
      </c>
    </row>
    <row r="98" spans="1:15" ht="12.75" customHeight="1">
      <c r="A98" s="31" t="s">
        <v>39</v>
      </c>
      <c r="D98" s="32">
        <v>14</v>
      </c>
      <c r="I98" s="5"/>
      <c r="J98" s="5"/>
      <c r="L98" s="5">
        <f>D98/C97</f>
        <v>0.875</v>
      </c>
      <c r="M98" s="20">
        <v>14</v>
      </c>
      <c r="N98" s="3">
        <f t="shared" si="16"/>
        <v>0.875</v>
      </c>
      <c r="O98" s="5">
        <f t="shared" si="17"/>
        <v>0.125</v>
      </c>
    </row>
    <row r="99" spans="1:15" ht="12.75" customHeight="1">
      <c r="A99" s="31" t="s">
        <v>40</v>
      </c>
      <c r="E99" s="32">
        <v>13</v>
      </c>
      <c r="I99" s="5"/>
      <c r="J99" s="5"/>
      <c r="L99" s="5"/>
      <c r="M99" s="6">
        <v>13</v>
      </c>
      <c r="N99" s="6"/>
      <c r="O99" s="5"/>
    </row>
    <row r="100" spans="1:15" ht="12.75" customHeight="1"/>
    <row r="101" spans="1:15" ht="12.75" customHeight="1"/>
    <row r="102" spans="1:15" ht="18" customHeight="1">
      <c r="A102" s="148" t="s">
        <v>131</v>
      </c>
    </row>
    <row r="103" spans="1:15" ht="12.75" customHeight="1"/>
    <row r="104" spans="1:15" ht="12.75" customHeight="1"/>
    <row r="105" spans="1:15" ht="12.75" customHeight="1"/>
    <row r="106" spans="1:15" ht="12.75" customHeight="1"/>
    <row r="107" spans="1:15" ht="12.75" customHeight="1"/>
    <row r="108" spans="1:15" ht="12.75" customHeight="1"/>
    <row r="109" spans="1:15" ht="12.75" customHeight="1"/>
    <row r="110" spans="1:15" ht="12.75" customHeight="1"/>
    <row r="111" spans="1:15" ht="12.75" customHeight="1"/>
    <row r="112" spans="1:15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0">
    <mergeCell ref="B75:G75"/>
    <mergeCell ref="B85:G85"/>
    <mergeCell ref="B94:G94"/>
    <mergeCell ref="A1:O1"/>
    <mergeCell ref="B4:G4"/>
    <mergeCell ref="B19:G19"/>
    <mergeCell ref="B30:G30"/>
    <mergeCell ref="B42:G42"/>
    <mergeCell ref="B52:G52"/>
    <mergeCell ref="B64:G64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Z1000"/>
  <sheetViews>
    <sheetView workbookViewId="0"/>
  </sheetViews>
  <sheetFormatPr baseColWidth="10" defaultColWidth="12.5703125" defaultRowHeight="15" customHeight="1"/>
  <cols>
    <col min="1" max="1" width="11.42578125" customWidth="1"/>
    <col min="2" max="7" width="7.28515625" customWidth="1"/>
    <col min="8" max="11" width="11.42578125" customWidth="1"/>
    <col min="12" max="15" width="11.5703125" customWidth="1"/>
    <col min="16" max="17" width="11.42578125" customWidth="1"/>
    <col min="18" max="26" width="10" customWidth="1"/>
  </cols>
  <sheetData>
    <row r="1" spans="1:26" ht="12.75" customHeight="1">
      <c r="A1" s="32"/>
      <c r="B1" s="32"/>
      <c r="C1" s="32"/>
      <c r="D1" s="32"/>
      <c r="E1" s="32"/>
      <c r="F1" s="32"/>
      <c r="G1" s="32"/>
      <c r="H1" s="32"/>
      <c r="I1" s="5"/>
      <c r="J1" s="5"/>
      <c r="K1" s="32"/>
      <c r="L1" s="5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>
      <c r="A2" s="44" t="s">
        <v>84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5"/>
      <c r="M2" s="5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5.5" customHeight="1">
      <c r="A3" s="32"/>
      <c r="B3" s="149" t="s">
        <v>1</v>
      </c>
      <c r="C3" s="149"/>
      <c r="D3" s="149"/>
      <c r="E3" s="149"/>
      <c r="F3" s="149"/>
      <c r="G3" s="149"/>
      <c r="H3" s="32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2.75" customHeight="1">
      <c r="A4" s="150" t="s">
        <v>9</v>
      </c>
      <c r="B4" s="151">
        <v>1</v>
      </c>
      <c r="C4" s="151">
        <v>2</v>
      </c>
      <c r="D4" s="151">
        <v>3</v>
      </c>
      <c r="E4" s="151">
        <v>4</v>
      </c>
      <c r="F4" s="151">
        <v>5</v>
      </c>
      <c r="G4" s="151">
        <v>6</v>
      </c>
      <c r="H4" s="152" t="s">
        <v>10</v>
      </c>
      <c r="I4" s="15"/>
      <c r="J4" s="15"/>
      <c r="K4" s="16"/>
      <c r="L4" s="17"/>
      <c r="M4" s="6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1" t="s">
        <v>70</v>
      </c>
      <c r="B5" s="13"/>
      <c r="C5" s="13"/>
      <c r="D5" s="13"/>
      <c r="E5" s="13"/>
      <c r="F5" s="13"/>
      <c r="G5" s="13"/>
      <c r="H5" s="19"/>
      <c r="I5" s="15"/>
      <c r="J5" s="15"/>
      <c r="K5" s="16"/>
      <c r="L5" s="17"/>
      <c r="M5" s="20">
        <f>B5</f>
        <v>0</v>
      </c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>
        <v>1301</v>
      </c>
      <c r="B6" s="32"/>
      <c r="C6" s="32"/>
      <c r="D6" s="32"/>
      <c r="E6" s="32"/>
      <c r="F6" s="32"/>
      <c r="G6" s="32"/>
      <c r="H6" s="33"/>
      <c r="I6" s="5"/>
      <c r="J6" s="5"/>
      <c r="K6" s="32"/>
      <c r="L6" s="17" t="e">
        <f>C6/B5</f>
        <v>#DIV/0!</v>
      </c>
      <c r="M6" s="153"/>
      <c r="N6" s="23" t="e">
        <f t="shared" ref="N6:N9" si="0">M6/M5</f>
        <v>#DIV/0!</v>
      </c>
      <c r="O6" s="5" t="e">
        <f t="shared" ref="O6:O9" si="1">100%-N6</f>
        <v>#DIV/0!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>
        <v>1302</v>
      </c>
      <c r="B7" s="32"/>
      <c r="C7" s="32"/>
      <c r="D7" s="32"/>
      <c r="E7" s="32"/>
      <c r="F7" s="32"/>
      <c r="G7" s="32"/>
      <c r="H7" s="33"/>
      <c r="I7" s="5"/>
      <c r="J7" s="5"/>
      <c r="K7" s="32"/>
      <c r="L7" s="17" t="e">
        <f>D7/C6</f>
        <v>#DIV/0!</v>
      </c>
      <c r="M7" s="153"/>
      <c r="N7" s="23" t="e">
        <f t="shared" si="0"/>
        <v>#DIV/0!</v>
      </c>
      <c r="O7" s="5" t="e">
        <f t="shared" si="1"/>
        <v>#DIV/0!</v>
      </c>
      <c r="P7" s="32"/>
      <c r="Q7" s="3" t="e">
        <f>M7/M5</f>
        <v>#DIV/0!</v>
      </c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>
        <v>1401</v>
      </c>
      <c r="B8" s="32"/>
      <c r="C8" s="32"/>
      <c r="D8" s="32"/>
      <c r="E8" s="32"/>
      <c r="F8" s="32"/>
      <c r="G8" s="32"/>
      <c r="H8" s="33"/>
      <c r="I8" s="5"/>
      <c r="J8" s="5"/>
      <c r="K8" s="32"/>
      <c r="L8" s="17" t="e">
        <f>E8/D7</f>
        <v>#DIV/0!</v>
      </c>
      <c r="M8" s="153"/>
      <c r="N8" s="23" t="e">
        <f t="shared" si="0"/>
        <v>#DIV/0!</v>
      </c>
      <c r="O8" s="5" t="e">
        <f t="shared" si="1"/>
        <v>#DIV/0!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32">
        <v>1402</v>
      </c>
      <c r="B9" s="32"/>
      <c r="C9" s="32"/>
      <c r="D9" s="32"/>
      <c r="E9" s="32"/>
      <c r="F9" s="32"/>
      <c r="G9" s="32"/>
      <c r="H9" s="33"/>
      <c r="I9" s="5"/>
      <c r="J9" s="5"/>
      <c r="K9" s="32"/>
      <c r="L9" s="17" t="e">
        <f>F9/E8</f>
        <v>#DIV/0!</v>
      </c>
      <c r="M9" s="153"/>
      <c r="N9" s="23" t="e">
        <f t="shared" si="0"/>
        <v>#DIV/0!</v>
      </c>
      <c r="O9" s="5" t="e">
        <f t="shared" si="1"/>
        <v>#DIV/0!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>
        <v>1501</v>
      </c>
      <c r="B10" s="32"/>
      <c r="C10" s="32"/>
      <c r="D10" s="32"/>
      <c r="E10" s="32"/>
      <c r="F10" s="32"/>
      <c r="G10" s="32"/>
      <c r="H10" s="33"/>
      <c r="I10" s="5"/>
      <c r="J10" s="5"/>
      <c r="K10" s="32"/>
      <c r="L10" s="5"/>
      <c r="M10" s="153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>
      <c r="A11" s="32">
        <v>1502</v>
      </c>
      <c r="B11" s="32"/>
      <c r="C11" s="32"/>
      <c r="D11" s="32"/>
      <c r="E11" s="32"/>
      <c r="F11" s="32"/>
      <c r="G11" s="32"/>
      <c r="H11" s="33">
        <v>8</v>
      </c>
      <c r="I11" s="5"/>
      <c r="J11" s="5"/>
      <c r="K11" s="32"/>
      <c r="L11" s="5"/>
      <c r="M11" s="153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>
      <c r="A12" s="32">
        <v>1601</v>
      </c>
      <c r="B12" s="32"/>
      <c r="C12" s="32"/>
      <c r="D12" s="32"/>
      <c r="E12" s="32"/>
      <c r="F12" s="32"/>
      <c r="G12" s="32">
        <v>6</v>
      </c>
      <c r="H12" s="33">
        <v>5</v>
      </c>
      <c r="I12" s="5"/>
      <c r="J12" s="5"/>
      <c r="K12" s="32"/>
      <c r="L12" s="5"/>
      <c r="M12" s="153">
        <v>6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>
      <c r="A13" s="32">
        <v>1602</v>
      </c>
      <c r="B13" s="32"/>
      <c r="C13" s="32"/>
      <c r="D13" s="32"/>
      <c r="E13" s="32"/>
      <c r="F13" s="32"/>
      <c r="G13" s="32">
        <v>1</v>
      </c>
      <c r="H13" s="33">
        <v>1</v>
      </c>
      <c r="I13" s="5"/>
      <c r="J13" s="5"/>
      <c r="K13" s="32"/>
      <c r="L13" s="5"/>
      <c r="M13" s="153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>
      <c r="A14" s="32"/>
      <c r="B14" s="32"/>
      <c r="C14" s="32"/>
      <c r="D14" s="32"/>
      <c r="E14" s="32"/>
      <c r="F14" s="32"/>
      <c r="G14" s="32"/>
      <c r="H14" s="32"/>
      <c r="I14" s="5"/>
      <c r="J14" s="5"/>
      <c r="K14" s="32"/>
      <c r="L14" s="5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>
      <c r="A15" s="32"/>
      <c r="B15" s="32"/>
      <c r="C15" s="32"/>
      <c r="D15" s="32"/>
      <c r="E15" s="32"/>
      <c r="F15" s="32"/>
      <c r="G15" s="32"/>
      <c r="H15" s="32">
        <f>SUM(H10:H13)</f>
        <v>14</v>
      </c>
      <c r="I15" s="5" t="e">
        <f>H10/B5</f>
        <v>#DIV/0!</v>
      </c>
      <c r="J15" s="5" t="e">
        <f>H15/B5</f>
        <v>#DIV/0!</v>
      </c>
      <c r="K15" s="5" t="e">
        <f>J15-I15</f>
        <v>#DIV/0!</v>
      </c>
      <c r="L15" s="5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>
      <c r="A16" s="32"/>
      <c r="B16" s="32"/>
      <c r="C16" s="32"/>
      <c r="D16" s="32"/>
      <c r="E16" s="32"/>
      <c r="F16" s="32"/>
      <c r="G16" s="32"/>
      <c r="H16" s="32"/>
      <c r="I16" s="5"/>
      <c r="J16" s="5"/>
      <c r="K16" s="32"/>
      <c r="L16" s="5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>
      <c r="A17" s="32"/>
      <c r="B17" s="32"/>
      <c r="C17" s="32"/>
      <c r="D17" s="32"/>
      <c r="E17" s="32"/>
      <c r="F17" s="32"/>
      <c r="G17" s="32"/>
      <c r="H17" s="32"/>
      <c r="I17" s="5"/>
      <c r="J17" s="5"/>
      <c r="K17" s="32"/>
      <c r="L17" s="5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>
      <c r="A18" s="32"/>
      <c r="B18" s="32"/>
      <c r="C18" s="32"/>
      <c r="D18" s="32"/>
      <c r="E18" s="32"/>
      <c r="F18" s="32"/>
      <c r="G18" s="32"/>
      <c r="H18" s="32"/>
      <c r="I18" s="5"/>
      <c r="J18" s="5"/>
      <c r="K18" s="32"/>
      <c r="L18" s="5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>
      <c r="A19" s="44" t="s">
        <v>85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5"/>
      <c r="M19" s="5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25.5" customHeight="1">
      <c r="A20" s="32"/>
      <c r="B20" s="149" t="s">
        <v>1</v>
      </c>
      <c r="C20" s="149"/>
      <c r="D20" s="149"/>
      <c r="E20" s="149"/>
      <c r="F20" s="149"/>
      <c r="G20" s="149"/>
      <c r="H20" s="32"/>
      <c r="I20" s="7" t="s">
        <v>2</v>
      </c>
      <c r="J20" s="7" t="s">
        <v>3</v>
      </c>
      <c r="K20" s="8" t="s">
        <v>4</v>
      </c>
      <c r="L20" s="7" t="s">
        <v>5</v>
      </c>
      <c r="M20" s="9" t="s">
        <v>6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>
      <c r="A21" s="150" t="s">
        <v>9</v>
      </c>
      <c r="B21" s="151">
        <v>1</v>
      </c>
      <c r="C21" s="151">
        <v>2</v>
      </c>
      <c r="D21" s="151">
        <v>3</v>
      </c>
      <c r="E21" s="151">
        <v>4</v>
      </c>
      <c r="F21" s="151">
        <v>5</v>
      </c>
      <c r="G21" s="151">
        <v>6</v>
      </c>
      <c r="H21" s="152" t="s">
        <v>10</v>
      </c>
      <c r="I21" s="15"/>
      <c r="J21" s="15"/>
      <c r="K21" s="16"/>
      <c r="L21" s="17"/>
      <c r="M21" s="6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31" t="s">
        <v>71</v>
      </c>
      <c r="B22" s="13"/>
      <c r="C22" s="13"/>
      <c r="D22" s="13"/>
      <c r="E22" s="13"/>
      <c r="F22" s="13"/>
      <c r="G22" s="13"/>
      <c r="H22" s="19"/>
      <c r="I22" s="15"/>
      <c r="J22" s="15"/>
      <c r="K22" s="16"/>
      <c r="L22" s="17"/>
      <c r="M22" s="20">
        <f>B22</f>
        <v>0</v>
      </c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32">
        <v>1302</v>
      </c>
      <c r="B23" s="32"/>
      <c r="C23" s="32"/>
      <c r="D23" s="32"/>
      <c r="E23" s="32"/>
      <c r="F23" s="32"/>
      <c r="G23" s="32"/>
      <c r="H23" s="33"/>
      <c r="I23" s="5"/>
      <c r="J23" s="5"/>
      <c r="K23" s="32"/>
      <c r="L23" s="17" t="e">
        <f>C23/B22</f>
        <v>#DIV/0!</v>
      </c>
      <c r="M23" s="153"/>
      <c r="N23" s="23" t="e">
        <f t="shared" ref="N23:N25" si="2">M23/M22</f>
        <v>#DIV/0!</v>
      </c>
      <c r="O23" s="5" t="e">
        <f t="shared" ref="O23:O25" si="3">100%-N23</f>
        <v>#DIV/0!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2">
        <v>1401</v>
      </c>
      <c r="B24" s="32"/>
      <c r="C24" s="32"/>
      <c r="D24" s="32"/>
      <c r="E24" s="32"/>
      <c r="F24" s="32"/>
      <c r="G24" s="32"/>
      <c r="H24" s="33"/>
      <c r="I24" s="5"/>
      <c r="J24" s="5"/>
      <c r="K24" s="32"/>
      <c r="L24" s="17" t="e">
        <f>D24/C23</f>
        <v>#DIV/0!</v>
      </c>
      <c r="M24" s="153"/>
      <c r="N24" s="23" t="e">
        <f t="shared" si="2"/>
        <v>#DIV/0!</v>
      </c>
      <c r="O24" s="5" t="e">
        <f t="shared" si="3"/>
        <v>#DIV/0!</v>
      </c>
      <c r="P24" s="32"/>
      <c r="Q24" s="3" t="e">
        <f>M24/M22</f>
        <v>#DIV/0!</v>
      </c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>
        <v>1402</v>
      </c>
      <c r="B25" s="32"/>
      <c r="C25" s="32"/>
      <c r="D25" s="32"/>
      <c r="E25" s="32"/>
      <c r="F25" s="32"/>
      <c r="G25" s="32"/>
      <c r="H25" s="33"/>
      <c r="I25" s="5"/>
      <c r="J25" s="5"/>
      <c r="K25" s="32"/>
      <c r="L25" s="17" t="e">
        <f>E25/D24</f>
        <v>#DIV/0!</v>
      </c>
      <c r="M25" s="153"/>
      <c r="N25" s="23" t="e">
        <f t="shared" si="2"/>
        <v>#DIV/0!</v>
      </c>
      <c r="O25" s="5" t="e">
        <f t="shared" si="3"/>
        <v>#DIV/0!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32">
        <v>1501</v>
      </c>
      <c r="B26" s="32"/>
      <c r="C26" s="32"/>
      <c r="D26" s="32"/>
      <c r="E26" s="32"/>
      <c r="F26" s="32"/>
      <c r="G26" s="32"/>
      <c r="H26" s="33"/>
      <c r="I26" s="5"/>
      <c r="J26" s="5"/>
      <c r="K26" s="32"/>
      <c r="L26" s="5"/>
      <c r="M26" s="153"/>
      <c r="N26" s="23"/>
      <c r="O26" s="5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>
        <v>1502</v>
      </c>
      <c r="B27" s="32"/>
      <c r="C27" s="32"/>
      <c r="D27" s="32"/>
      <c r="E27" s="32"/>
      <c r="F27" s="32"/>
      <c r="G27" s="32"/>
      <c r="H27" s="33">
        <v>4</v>
      </c>
      <c r="I27" s="5"/>
      <c r="J27" s="5"/>
      <c r="K27" s="32"/>
      <c r="L27" s="5"/>
      <c r="M27" s="153"/>
      <c r="N27" s="23"/>
      <c r="O27" s="5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32">
        <v>1601</v>
      </c>
      <c r="B28" s="32"/>
      <c r="C28" s="32"/>
      <c r="D28" s="32"/>
      <c r="E28" s="32"/>
      <c r="F28" s="32"/>
      <c r="G28" s="32">
        <v>6</v>
      </c>
      <c r="H28" s="33">
        <v>6</v>
      </c>
      <c r="I28" s="5"/>
      <c r="J28" s="5"/>
      <c r="K28" s="32"/>
      <c r="L28" s="5"/>
      <c r="M28" s="153">
        <v>6</v>
      </c>
      <c r="N28" s="23"/>
      <c r="O28" s="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>
      <c r="A29" s="32">
        <v>1602</v>
      </c>
      <c r="B29" s="32"/>
      <c r="C29" s="32"/>
      <c r="D29" s="32"/>
      <c r="E29" s="32"/>
      <c r="F29" s="32"/>
      <c r="G29" s="32"/>
      <c r="H29" s="33"/>
      <c r="I29" s="5"/>
      <c r="J29" s="5"/>
      <c r="K29" s="32"/>
      <c r="L29" s="5"/>
      <c r="M29" s="153"/>
      <c r="N29" s="23"/>
      <c r="O29" s="5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32"/>
      <c r="B30" s="32"/>
      <c r="C30" s="32"/>
      <c r="D30" s="32"/>
      <c r="E30" s="32"/>
      <c r="F30" s="32"/>
      <c r="G30" s="32"/>
      <c r="H30" s="32"/>
      <c r="I30" s="5"/>
      <c r="J30" s="5"/>
      <c r="K30" s="32"/>
      <c r="L30" s="5"/>
      <c r="M30" s="153"/>
      <c r="N30" s="23"/>
      <c r="O30" s="5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32"/>
      <c r="B31" s="32"/>
      <c r="C31" s="32"/>
      <c r="D31" s="32"/>
      <c r="E31" s="32"/>
      <c r="F31" s="32"/>
      <c r="G31" s="32"/>
      <c r="H31" s="32"/>
      <c r="I31" s="5"/>
      <c r="J31" s="5"/>
      <c r="K31" s="32"/>
      <c r="L31" s="5"/>
      <c r="M31" s="153"/>
      <c r="N31" s="23"/>
      <c r="O31" s="5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>
      <c r="A32" s="32"/>
      <c r="B32" s="32"/>
      <c r="C32" s="32"/>
      <c r="D32" s="32"/>
      <c r="E32" s="32"/>
      <c r="F32" s="32"/>
      <c r="G32" s="32"/>
      <c r="H32" s="32">
        <f>SUM(H27:H30)</f>
        <v>10</v>
      </c>
      <c r="I32" s="5" t="e">
        <f>H27/B22</f>
        <v>#DIV/0!</v>
      </c>
      <c r="J32" s="5" t="e">
        <f>H32/B22</f>
        <v>#DIV/0!</v>
      </c>
      <c r="K32" s="5" t="e">
        <f>J32-I32</f>
        <v>#DIV/0!</v>
      </c>
      <c r="L32" s="5"/>
      <c r="M32" s="153"/>
      <c r="N32" s="23"/>
      <c r="O32" s="5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>
      <c r="A33" s="32"/>
      <c r="B33" s="32"/>
      <c r="C33" s="32"/>
      <c r="D33" s="32"/>
      <c r="E33" s="32"/>
      <c r="F33" s="32"/>
      <c r="G33" s="32"/>
      <c r="H33" s="32"/>
      <c r="I33" s="5"/>
      <c r="J33" s="5"/>
      <c r="K33" s="32"/>
      <c r="L33" s="5"/>
      <c r="M33" s="153"/>
      <c r="N33" s="23"/>
      <c r="O33" s="5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32"/>
      <c r="B34" s="32"/>
      <c r="C34" s="32"/>
      <c r="D34" s="32"/>
      <c r="E34" s="32"/>
      <c r="F34" s="32"/>
      <c r="G34" s="32"/>
      <c r="H34" s="32"/>
      <c r="I34" s="5"/>
      <c r="J34" s="5"/>
      <c r="K34" s="32"/>
      <c r="L34" s="5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44" t="s">
        <v>87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5"/>
      <c r="M35" s="5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25.5" customHeight="1">
      <c r="A36" s="32"/>
      <c r="B36" s="149" t="s">
        <v>1</v>
      </c>
      <c r="C36" s="149"/>
      <c r="D36" s="149"/>
      <c r="E36" s="149"/>
      <c r="F36" s="149"/>
      <c r="G36" s="149"/>
      <c r="H36" s="32"/>
      <c r="I36" s="7" t="s">
        <v>2</v>
      </c>
      <c r="J36" s="7" t="s">
        <v>3</v>
      </c>
      <c r="K36" s="8" t="s">
        <v>4</v>
      </c>
      <c r="L36" s="7" t="s">
        <v>5</v>
      </c>
      <c r="M36" s="9" t="s">
        <v>6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150" t="s">
        <v>9</v>
      </c>
      <c r="B37" s="151">
        <v>1</v>
      </c>
      <c r="C37" s="151">
        <v>2</v>
      </c>
      <c r="D37" s="151">
        <v>3</v>
      </c>
      <c r="E37" s="151">
        <v>4</v>
      </c>
      <c r="F37" s="151">
        <v>5</v>
      </c>
      <c r="G37" s="151">
        <v>6</v>
      </c>
      <c r="H37" s="152" t="s">
        <v>10</v>
      </c>
      <c r="I37" s="15"/>
      <c r="J37" s="15"/>
      <c r="K37" s="16"/>
      <c r="L37" s="17"/>
      <c r="M37" s="6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1" t="s">
        <v>75</v>
      </c>
      <c r="B38" s="13"/>
      <c r="C38" s="13"/>
      <c r="D38" s="13"/>
      <c r="E38" s="13"/>
      <c r="F38" s="13"/>
      <c r="G38" s="13"/>
      <c r="H38" s="19"/>
      <c r="I38" s="15"/>
      <c r="J38" s="15"/>
      <c r="K38" s="16"/>
      <c r="L38" s="17"/>
      <c r="M38" s="20">
        <f>B38</f>
        <v>0</v>
      </c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32">
        <v>1401</v>
      </c>
      <c r="B39" s="32"/>
      <c r="C39" s="32"/>
      <c r="D39" s="32"/>
      <c r="E39" s="32"/>
      <c r="F39" s="32"/>
      <c r="G39" s="32"/>
      <c r="H39" s="33"/>
      <c r="I39" s="5"/>
      <c r="J39" s="5"/>
      <c r="K39" s="32"/>
      <c r="L39" s="17" t="e">
        <f>C39/B38</f>
        <v>#DIV/0!</v>
      </c>
      <c r="M39" s="153"/>
      <c r="N39" s="23" t="e">
        <f t="shared" ref="N39:N40" si="4">M39/M38</f>
        <v>#DIV/0!</v>
      </c>
      <c r="O39" s="5" t="e">
        <f t="shared" ref="O39:O40" si="5">100%-N39</f>
        <v>#DIV/0!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32">
        <v>1402</v>
      </c>
      <c r="B40" s="32"/>
      <c r="C40" s="32"/>
      <c r="D40" s="32"/>
      <c r="E40" s="32"/>
      <c r="F40" s="32"/>
      <c r="G40" s="32"/>
      <c r="H40" s="33"/>
      <c r="I40" s="5"/>
      <c r="J40" s="5"/>
      <c r="K40" s="32"/>
      <c r="L40" s="17" t="e">
        <f>D40/C39</f>
        <v>#DIV/0!</v>
      </c>
      <c r="M40" s="153"/>
      <c r="N40" s="23" t="e">
        <f t="shared" si="4"/>
        <v>#DIV/0!</v>
      </c>
      <c r="O40" s="5" t="e">
        <f t="shared" si="5"/>
        <v>#DIV/0!</v>
      </c>
      <c r="P40" s="32"/>
      <c r="Q40" s="3" t="e">
        <f>M40/M38</f>
        <v>#DIV/0!</v>
      </c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32">
        <v>1501</v>
      </c>
      <c r="B41" s="32"/>
      <c r="C41" s="32"/>
      <c r="D41" s="32"/>
      <c r="E41" s="32"/>
      <c r="F41" s="32"/>
      <c r="G41" s="32"/>
      <c r="H41" s="33"/>
      <c r="I41" s="5"/>
      <c r="J41" s="5"/>
      <c r="K41" s="32"/>
      <c r="L41" s="5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32">
        <v>1502</v>
      </c>
      <c r="B42" s="32"/>
      <c r="C42" s="32"/>
      <c r="D42" s="32"/>
      <c r="E42" s="32"/>
      <c r="F42" s="32"/>
      <c r="G42" s="32"/>
      <c r="H42" s="33"/>
      <c r="I42" s="5"/>
      <c r="J42" s="5"/>
      <c r="K42" s="32"/>
      <c r="L42" s="5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>
      <c r="A43" s="32">
        <v>1601</v>
      </c>
      <c r="B43" s="32"/>
      <c r="C43" s="32"/>
      <c r="D43" s="32"/>
      <c r="E43" s="32"/>
      <c r="F43" s="32"/>
      <c r="G43" s="32">
        <v>64</v>
      </c>
      <c r="H43" s="33">
        <v>51</v>
      </c>
      <c r="I43" s="5"/>
      <c r="J43" s="5"/>
      <c r="K43" s="32"/>
      <c r="L43" s="5"/>
      <c r="M43" s="32">
        <v>83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32">
        <v>1602</v>
      </c>
      <c r="B44" s="32"/>
      <c r="C44" s="32"/>
      <c r="D44" s="32"/>
      <c r="E44" s="32"/>
      <c r="F44" s="32"/>
      <c r="G44" s="32">
        <v>18</v>
      </c>
      <c r="H44" s="33">
        <v>11</v>
      </c>
      <c r="I44" s="5"/>
      <c r="J44" s="5"/>
      <c r="K44" s="32"/>
      <c r="L44" s="5"/>
      <c r="M44" s="32">
        <v>24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32">
        <v>1701</v>
      </c>
      <c r="B45" s="32"/>
      <c r="C45" s="32"/>
      <c r="D45" s="32"/>
      <c r="E45" s="32"/>
      <c r="F45" s="32"/>
      <c r="G45" s="32">
        <v>6</v>
      </c>
      <c r="H45" s="33">
        <v>3</v>
      </c>
      <c r="I45" s="5"/>
      <c r="J45" s="5"/>
      <c r="K45" s="32"/>
      <c r="L45" s="5"/>
      <c r="M45" s="32">
        <v>8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32">
        <v>1702</v>
      </c>
      <c r="B46" s="32"/>
      <c r="C46" s="32"/>
      <c r="D46" s="32"/>
      <c r="E46" s="32"/>
      <c r="F46" s="32"/>
      <c r="G46" s="32">
        <v>1</v>
      </c>
      <c r="H46" s="33"/>
      <c r="I46" s="5"/>
      <c r="J46" s="5"/>
      <c r="K46" s="32"/>
      <c r="L46" s="5"/>
      <c r="M46" s="32">
        <v>1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>
      <c r="A47" s="32"/>
      <c r="B47" s="32"/>
      <c r="C47" s="32"/>
      <c r="D47" s="32"/>
      <c r="E47" s="32"/>
      <c r="F47" s="32"/>
      <c r="G47" s="32"/>
      <c r="H47" s="32">
        <f>SUM(H43)</f>
        <v>51</v>
      </c>
      <c r="I47" s="5" t="e">
        <f>H43/B38</f>
        <v>#DIV/0!</v>
      </c>
      <c r="J47" s="5" t="e">
        <f>H47/B38</f>
        <v>#DIV/0!</v>
      </c>
      <c r="K47" s="5" t="e">
        <f>J47-I47</f>
        <v>#DIV/0!</v>
      </c>
      <c r="L47" s="5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32"/>
      <c r="B48" s="32"/>
      <c r="C48" s="32"/>
      <c r="D48" s="32"/>
      <c r="E48" s="32"/>
      <c r="F48" s="32"/>
      <c r="G48" s="32"/>
      <c r="H48" s="32"/>
      <c r="I48" s="5"/>
      <c r="J48" s="5"/>
      <c r="K48" s="32"/>
      <c r="L48" s="5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>
      <c r="A49" s="32"/>
      <c r="B49" s="32"/>
      <c r="C49" s="32"/>
      <c r="D49" s="32"/>
      <c r="E49" s="32"/>
      <c r="F49" s="32"/>
      <c r="G49" s="32"/>
      <c r="H49" s="32"/>
      <c r="I49" s="5"/>
      <c r="J49" s="5"/>
      <c r="K49" s="32"/>
      <c r="L49" s="5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44" t="s">
        <v>88</v>
      </c>
      <c r="B50" s="32"/>
      <c r="C50" s="32"/>
      <c r="D50" s="32"/>
      <c r="E50" s="32"/>
      <c r="F50" s="32"/>
      <c r="G50" s="32"/>
      <c r="H50" s="32"/>
      <c r="I50" s="5"/>
      <c r="J50" s="5"/>
      <c r="K50" s="32"/>
      <c r="L50" s="5"/>
      <c r="M50" s="5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25.5" customHeight="1">
      <c r="A51" s="32"/>
      <c r="B51" s="149" t="s">
        <v>1</v>
      </c>
      <c r="C51" s="149"/>
      <c r="D51" s="149"/>
      <c r="E51" s="149"/>
      <c r="F51" s="149"/>
      <c r="G51" s="149"/>
      <c r="H51" s="32"/>
      <c r="I51" s="7" t="s">
        <v>2</v>
      </c>
      <c r="J51" s="7" t="s">
        <v>3</v>
      </c>
      <c r="K51" s="8" t="s">
        <v>4</v>
      </c>
      <c r="L51" s="7" t="s">
        <v>5</v>
      </c>
      <c r="M51" s="9" t="s">
        <v>6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>
      <c r="A52" s="150" t="s">
        <v>9</v>
      </c>
      <c r="B52" s="151">
        <v>1</v>
      </c>
      <c r="C52" s="151">
        <v>2</v>
      </c>
      <c r="D52" s="151">
        <v>3</v>
      </c>
      <c r="E52" s="151">
        <v>4</v>
      </c>
      <c r="F52" s="151">
        <v>5</v>
      </c>
      <c r="G52" s="151">
        <v>6</v>
      </c>
      <c r="H52" s="152" t="s">
        <v>10</v>
      </c>
      <c r="I52" s="15"/>
      <c r="J52" s="15"/>
      <c r="K52" s="16"/>
      <c r="L52" s="17"/>
      <c r="M52" s="6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31" t="s">
        <v>76</v>
      </c>
      <c r="B53" s="13"/>
      <c r="C53" s="13"/>
      <c r="D53" s="13"/>
      <c r="E53" s="13"/>
      <c r="F53" s="13"/>
      <c r="G53" s="13"/>
      <c r="H53" s="19"/>
      <c r="I53" s="15"/>
      <c r="J53" s="15"/>
      <c r="K53" s="16"/>
      <c r="L53" s="17"/>
      <c r="M53" s="20">
        <f>B53</f>
        <v>0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2">
        <v>1402</v>
      </c>
      <c r="B54" s="32"/>
      <c r="C54" s="32"/>
      <c r="D54" s="32"/>
      <c r="E54" s="32"/>
      <c r="F54" s="32"/>
      <c r="G54" s="32"/>
      <c r="H54" s="33"/>
      <c r="I54" s="5"/>
      <c r="J54" s="5"/>
      <c r="K54" s="32"/>
      <c r="L54" s="17" t="e">
        <f>C54/B53</f>
        <v>#DIV/0!</v>
      </c>
      <c r="M54" s="153"/>
      <c r="N54" s="23" t="e">
        <f>M54/M53</f>
        <v>#DIV/0!</v>
      </c>
      <c r="O54" s="5" t="e">
        <f>100%-N54</f>
        <v>#DIV/0!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>
        <v>1501</v>
      </c>
      <c r="B55" s="32"/>
      <c r="C55" s="32"/>
      <c r="D55" s="32"/>
      <c r="E55" s="32"/>
      <c r="F55" s="32"/>
      <c r="G55" s="32"/>
      <c r="H55" s="33"/>
      <c r="I55" s="5"/>
      <c r="J55" s="5"/>
      <c r="K55" s="32"/>
      <c r="L55" s="5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>
        <v>1502</v>
      </c>
      <c r="B56" s="32"/>
      <c r="C56" s="32"/>
      <c r="D56" s="32"/>
      <c r="E56" s="32"/>
      <c r="F56" s="32"/>
      <c r="G56" s="32"/>
      <c r="H56" s="33"/>
      <c r="I56" s="5"/>
      <c r="J56" s="5"/>
      <c r="K56" s="32"/>
      <c r="L56" s="5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>
        <v>1601</v>
      </c>
      <c r="B57" s="32"/>
      <c r="C57" s="32"/>
      <c r="D57" s="32"/>
      <c r="E57" s="32"/>
      <c r="F57" s="32">
        <v>7</v>
      </c>
      <c r="G57" s="32"/>
      <c r="H57" s="33"/>
      <c r="I57" s="5"/>
      <c r="J57" s="5"/>
      <c r="K57" s="32"/>
      <c r="L57" s="5"/>
      <c r="M57" s="32">
        <v>8</v>
      </c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>
        <v>1602</v>
      </c>
      <c r="B58" s="32"/>
      <c r="C58" s="32"/>
      <c r="D58" s="32"/>
      <c r="E58" s="32"/>
      <c r="F58" s="32"/>
      <c r="G58" s="32">
        <v>6</v>
      </c>
      <c r="H58" s="33">
        <v>2</v>
      </c>
      <c r="I58" s="5"/>
      <c r="J58" s="5"/>
      <c r="K58" s="32"/>
      <c r="L58" s="5"/>
      <c r="M58" s="32">
        <v>6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>
        <v>1701</v>
      </c>
      <c r="B59" s="32"/>
      <c r="C59" s="32"/>
      <c r="D59" s="32"/>
      <c r="E59" s="32"/>
      <c r="F59" s="32"/>
      <c r="G59" s="32">
        <v>1</v>
      </c>
      <c r="H59" s="32">
        <v>1</v>
      </c>
      <c r="I59" s="5"/>
      <c r="J59" s="5"/>
      <c r="K59" s="32"/>
      <c r="L59" s="5"/>
      <c r="M59" s="32">
        <v>1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>
        <v>1702</v>
      </c>
      <c r="B60" s="32"/>
      <c r="C60" s="32"/>
      <c r="D60" s="32"/>
      <c r="E60" s="32"/>
      <c r="F60" s="32"/>
      <c r="G60" s="32"/>
      <c r="H60" s="32"/>
      <c r="I60" s="5"/>
      <c r="J60" s="5"/>
      <c r="K60" s="32"/>
      <c r="L60" s="5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32"/>
      <c r="B61" s="32"/>
      <c r="C61" s="32"/>
      <c r="D61" s="32"/>
      <c r="E61" s="32"/>
      <c r="F61" s="32"/>
      <c r="G61" s="32"/>
      <c r="H61" s="32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>
      <c r="A62" s="32"/>
      <c r="B62" s="32"/>
      <c r="C62" s="32"/>
      <c r="D62" s="32"/>
      <c r="E62" s="32"/>
      <c r="F62" s="32"/>
      <c r="G62" s="32"/>
      <c r="H62" s="32">
        <f>SUM(H58)</f>
        <v>2</v>
      </c>
      <c r="I62" s="5" t="e">
        <f>H58/B53</f>
        <v>#DIV/0!</v>
      </c>
      <c r="J62" s="5" t="e">
        <f>H62/B53</f>
        <v>#DIV/0!</v>
      </c>
      <c r="K62" s="5" t="e">
        <f>J62-I62</f>
        <v>#DIV/0!</v>
      </c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>
      <c r="A63" s="32"/>
      <c r="B63" s="32"/>
      <c r="C63" s="32"/>
      <c r="D63" s="32"/>
      <c r="E63" s="32"/>
      <c r="F63" s="32"/>
      <c r="G63" s="32"/>
      <c r="H63" s="32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>
      <c r="A64" s="44" t="s">
        <v>89</v>
      </c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5"/>
      <c r="M64" s="5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25.5" customHeight="1">
      <c r="A65" s="32"/>
      <c r="B65" s="149" t="s">
        <v>1</v>
      </c>
      <c r="C65" s="149"/>
      <c r="D65" s="149"/>
      <c r="E65" s="149"/>
      <c r="F65" s="149"/>
      <c r="G65" s="149"/>
      <c r="H65" s="32"/>
      <c r="I65" s="7" t="s">
        <v>2</v>
      </c>
      <c r="J65" s="7" t="s">
        <v>3</v>
      </c>
      <c r="K65" s="8" t="s">
        <v>4</v>
      </c>
      <c r="L65" s="7" t="s">
        <v>5</v>
      </c>
      <c r="M65" s="9" t="s">
        <v>6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>
      <c r="A66" s="150" t="s">
        <v>9</v>
      </c>
      <c r="B66" s="151">
        <v>1</v>
      </c>
      <c r="C66" s="151">
        <v>2</v>
      </c>
      <c r="D66" s="151">
        <v>3</v>
      </c>
      <c r="E66" s="151">
        <v>4</v>
      </c>
      <c r="F66" s="151">
        <v>5</v>
      </c>
      <c r="G66" s="151">
        <v>6</v>
      </c>
      <c r="H66" s="152" t="s">
        <v>10</v>
      </c>
      <c r="I66" s="15"/>
      <c r="J66" s="15"/>
      <c r="K66" s="16"/>
      <c r="L66" s="17"/>
      <c r="M66" s="6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>
      <c r="A67" s="31" t="s">
        <v>90</v>
      </c>
      <c r="B67" s="13"/>
      <c r="C67" s="13"/>
      <c r="D67" s="13"/>
      <c r="E67" s="13"/>
      <c r="F67" s="13"/>
      <c r="G67" s="13"/>
      <c r="H67" s="19"/>
      <c r="I67" s="15"/>
      <c r="J67" s="15"/>
      <c r="K67" s="16"/>
      <c r="L67" s="17"/>
      <c r="M67" s="20">
        <f>B67</f>
        <v>0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>
      <c r="A68" s="32">
        <v>1501</v>
      </c>
      <c r="B68" s="32"/>
      <c r="C68" s="32"/>
      <c r="D68" s="32"/>
      <c r="E68" s="32"/>
      <c r="F68" s="32"/>
      <c r="G68" s="32"/>
      <c r="H68" s="32"/>
      <c r="I68" s="5"/>
      <c r="J68" s="5"/>
      <c r="K68" s="32"/>
      <c r="L68" s="17" t="e">
        <f>C68/B67</f>
        <v>#DIV/0!</v>
      </c>
      <c r="M68" s="153"/>
      <c r="N68" s="23" t="e">
        <f>M68/M67</f>
        <v>#DIV/0!</v>
      </c>
      <c r="O68" s="5" t="e">
        <f>100%-N68</f>
        <v>#DIV/0!</v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>
        <v>1502</v>
      </c>
      <c r="B69" s="32"/>
      <c r="C69" s="32"/>
      <c r="D69" s="32"/>
      <c r="E69" s="32"/>
      <c r="F69" s="32"/>
      <c r="G69" s="32"/>
      <c r="H69" s="32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>
        <v>1601</v>
      </c>
      <c r="B70" s="32"/>
      <c r="C70" s="32"/>
      <c r="D70" s="32"/>
      <c r="E70" s="32">
        <v>48</v>
      </c>
      <c r="F70" s="32"/>
      <c r="G70" s="32"/>
      <c r="H70" s="32"/>
      <c r="I70" s="5"/>
      <c r="J70" s="5"/>
      <c r="K70" s="32"/>
      <c r="L70" s="5"/>
      <c r="M70" s="32">
        <v>54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>
      <c r="A71" s="32">
        <v>1602</v>
      </c>
      <c r="B71" s="32"/>
      <c r="C71" s="32"/>
      <c r="D71" s="32"/>
      <c r="E71" s="32"/>
      <c r="F71" s="32">
        <v>46</v>
      </c>
      <c r="G71" s="32"/>
      <c r="H71" s="32"/>
      <c r="I71" s="5"/>
      <c r="J71" s="5"/>
      <c r="K71" s="32"/>
      <c r="L71" s="5"/>
      <c r="M71" s="32">
        <v>50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>
      <c r="A72" s="32">
        <v>1701</v>
      </c>
      <c r="B72" s="32"/>
      <c r="C72" s="32"/>
      <c r="D72" s="32"/>
      <c r="E72" s="32"/>
      <c r="F72" s="32"/>
      <c r="G72" s="32">
        <v>43</v>
      </c>
      <c r="H72" s="32">
        <v>29</v>
      </c>
      <c r="I72" s="5"/>
      <c r="J72" s="5"/>
      <c r="K72" s="32"/>
      <c r="L72" s="5"/>
      <c r="M72" s="32">
        <v>48</v>
      </c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>
        <v>1702</v>
      </c>
      <c r="B73" s="32"/>
      <c r="C73" s="32"/>
      <c r="D73" s="32"/>
      <c r="E73" s="32"/>
      <c r="F73" s="32"/>
      <c r="G73" s="32">
        <v>7</v>
      </c>
      <c r="H73" s="32"/>
      <c r="I73" s="5"/>
      <c r="J73" s="5"/>
      <c r="K73" s="32"/>
      <c r="L73" s="5"/>
      <c r="M73" s="32">
        <v>7</v>
      </c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32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>
      <c r="A75" s="32"/>
      <c r="B75" s="32"/>
      <c r="C75" s="32"/>
      <c r="D75" s="32"/>
      <c r="E75" s="32"/>
      <c r="F75" s="32"/>
      <c r="G75" s="32"/>
      <c r="H75" s="32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>
      <c r="A76" s="32"/>
      <c r="B76" s="32"/>
      <c r="C76" s="32"/>
      <c r="D76" s="32"/>
      <c r="E76" s="32"/>
      <c r="F76" s="32"/>
      <c r="G76" s="32"/>
      <c r="H76" s="32">
        <f>SUM(H72)</f>
        <v>29</v>
      </c>
      <c r="I76" s="5" t="e">
        <f>H72/B67</f>
        <v>#DIV/0!</v>
      </c>
      <c r="J76" s="5" t="e">
        <f>H76/B67</f>
        <v>#DIV/0!</v>
      </c>
      <c r="K76" s="5" t="e">
        <f>J76-I76</f>
        <v>#DIV/0!</v>
      </c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32"/>
      <c r="B77" s="32"/>
      <c r="C77" s="32"/>
      <c r="D77" s="32"/>
      <c r="E77" s="32"/>
      <c r="F77" s="32"/>
      <c r="G77" s="32"/>
      <c r="H77" s="32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>
      <c r="A78" s="32"/>
      <c r="B78" s="32"/>
      <c r="C78" s="32"/>
      <c r="D78" s="32"/>
      <c r="E78" s="32"/>
      <c r="F78" s="32"/>
      <c r="G78" s="32"/>
      <c r="H78" s="32"/>
      <c r="I78" s="5"/>
      <c r="J78" s="5"/>
      <c r="K78" s="32"/>
      <c r="L78" s="5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>
      <c r="A79" s="32"/>
      <c r="B79" s="32"/>
      <c r="C79" s="32"/>
      <c r="D79" s="32"/>
      <c r="E79" s="32"/>
      <c r="F79" s="32"/>
      <c r="G79" s="32"/>
      <c r="H79" s="32"/>
      <c r="I79" s="5"/>
      <c r="J79" s="5"/>
      <c r="K79" s="32"/>
      <c r="L79" s="5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>
      <c r="A80" s="44" t="s">
        <v>91</v>
      </c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5"/>
      <c r="M80" s="5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25.5" customHeight="1">
      <c r="A81" s="32"/>
      <c r="B81" s="149" t="s">
        <v>1</v>
      </c>
      <c r="C81" s="149"/>
      <c r="D81" s="149"/>
      <c r="E81" s="149"/>
      <c r="F81" s="149"/>
      <c r="G81" s="149"/>
      <c r="H81" s="32"/>
      <c r="I81" s="7" t="s">
        <v>2</v>
      </c>
      <c r="J81" s="7" t="s">
        <v>3</v>
      </c>
      <c r="K81" s="8" t="s">
        <v>4</v>
      </c>
      <c r="L81" s="7" t="s">
        <v>5</v>
      </c>
      <c r="M81" s="9" t="s">
        <v>6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>
      <c r="A82" s="150" t="s">
        <v>9</v>
      </c>
      <c r="B82" s="151">
        <v>1</v>
      </c>
      <c r="C82" s="151">
        <v>2</v>
      </c>
      <c r="D82" s="151">
        <v>3</v>
      </c>
      <c r="E82" s="151">
        <v>4</v>
      </c>
      <c r="F82" s="151">
        <v>5</v>
      </c>
      <c r="G82" s="151">
        <v>6</v>
      </c>
      <c r="H82" s="152" t="s">
        <v>10</v>
      </c>
      <c r="I82" s="15"/>
      <c r="J82" s="15"/>
      <c r="K82" s="16"/>
      <c r="L82" s="17"/>
      <c r="M82" s="6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>
      <c r="A83" s="31" t="s">
        <v>92</v>
      </c>
      <c r="B83" s="13"/>
      <c r="C83" s="13"/>
      <c r="D83" s="13"/>
      <c r="E83" s="13"/>
      <c r="F83" s="13"/>
      <c r="G83" s="13"/>
      <c r="H83" s="19"/>
      <c r="I83" s="15"/>
      <c r="J83" s="15"/>
      <c r="K83" s="16"/>
      <c r="L83" s="17"/>
      <c r="M83" s="20">
        <f>B83</f>
        <v>0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>
      <c r="A84" s="32">
        <v>1502</v>
      </c>
      <c r="B84" s="32"/>
      <c r="C84" s="32"/>
      <c r="D84" s="32"/>
      <c r="E84" s="32"/>
      <c r="F84" s="32"/>
      <c r="G84" s="32"/>
      <c r="H84" s="32"/>
      <c r="I84" s="5"/>
      <c r="J84" s="5"/>
      <c r="K84" s="32"/>
      <c r="L84" s="17" t="e">
        <f>C84/B83</f>
        <v>#DIV/0!</v>
      </c>
      <c r="M84" s="153"/>
      <c r="N84" s="23" t="e">
        <f>M84/M83</f>
        <v>#DIV/0!</v>
      </c>
      <c r="O84" s="5" t="e">
        <f>100%-N84</f>
        <v>#DIV/0!</v>
      </c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>
        <v>1601</v>
      </c>
      <c r="B85" s="32"/>
      <c r="C85" s="32"/>
      <c r="D85" s="32"/>
      <c r="E85" s="32"/>
      <c r="F85" s="32"/>
      <c r="G85" s="32"/>
      <c r="H85" s="32"/>
      <c r="I85" s="5"/>
      <c r="J85" s="5"/>
      <c r="K85" s="32"/>
      <c r="L85" s="5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>
        <v>1602</v>
      </c>
      <c r="B86" s="32"/>
      <c r="C86" s="32"/>
      <c r="D86" s="32"/>
      <c r="E86" s="32"/>
      <c r="F86" s="32"/>
      <c r="G86" s="32"/>
      <c r="H86" s="32"/>
      <c r="I86" s="5"/>
      <c r="J86" s="5"/>
      <c r="K86" s="32"/>
      <c r="L86" s="5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32">
        <v>1701</v>
      </c>
      <c r="B87" s="32"/>
      <c r="C87" s="32"/>
      <c r="D87" s="32"/>
      <c r="E87" s="32"/>
      <c r="F87" s="32"/>
      <c r="G87" s="32"/>
      <c r="H87" s="32"/>
      <c r="I87" s="5"/>
      <c r="J87" s="5"/>
      <c r="K87" s="32"/>
      <c r="L87" s="5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>
      <c r="A88" s="32">
        <v>1702</v>
      </c>
      <c r="B88" s="32"/>
      <c r="C88" s="32"/>
      <c r="D88" s="32"/>
      <c r="E88" s="32"/>
      <c r="F88" s="32"/>
      <c r="G88" s="32"/>
      <c r="H88" s="32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32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/>
      <c r="B90" s="32"/>
      <c r="C90" s="32"/>
      <c r="D90" s="32"/>
      <c r="E90" s="32"/>
      <c r="F90" s="32"/>
      <c r="G90" s="32"/>
      <c r="H90" s="32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32"/>
      <c r="B91" s="32"/>
      <c r="C91" s="32"/>
      <c r="D91" s="32"/>
      <c r="E91" s="32"/>
      <c r="F91" s="32"/>
      <c r="G91" s="32"/>
      <c r="H91" s="32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44" t="s">
        <v>93</v>
      </c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5"/>
      <c r="M92" s="5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25.5" customHeight="1">
      <c r="A93" s="32"/>
      <c r="B93" s="149" t="s">
        <v>1</v>
      </c>
      <c r="C93" s="149"/>
      <c r="D93" s="149"/>
      <c r="E93" s="149"/>
      <c r="F93" s="149"/>
      <c r="G93" s="149"/>
      <c r="H93" s="32"/>
      <c r="I93" s="7" t="s">
        <v>2</v>
      </c>
      <c r="J93" s="7" t="s">
        <v>3</v>
      </c>
      <c r="K93" s="8" t="s">
        <v>4</v>
      </c>
      <c r="L93" s="7" t="s">
        <v>5</v>
      </c>
      <c r="M93" s="9" t="s">
        <v>6</v>
      </c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150" t="s">
        <v>9</v>
      </c>
      <c r="B94" s="151">
        <v>1</v>
      </c>
      <c r="C94" s="151">
        <v>2</v>
      </c>
      <c r="D94" s="151">
        <v>3</v>
      </c>
      <c r="E94" s="151">
        <v>4</v>
      </c>
      <c r="F94" s="151">
        <v>5</v>
      </c>
      <c r="G94" s="151">
        <v>6</v>
      </c>
      <c r="H94" s="152" t="s">
        <v>10</v>
      </c>
      <c r="I94" s="15"/>
      <c r="J94" s="15"/>
      <c r="K94" s="16"/>
      <c r="L94" s="17"/>
      <c r="M94" s="6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1" t="s">
        <v>94</v>
      </c>
      <c r="B95" s="13">
        <v>129</v>
      </c>
      <c r="C95" s="13"/>
      <c r="D95" s="13"/>
      <c r="E95" s="13"/>
      <c r="F95" s="13"/>
      <c r="G95" s="13"/>
      <c r="H95" s="19"/>
      <c r="I95" s="15"/>
      <c r="J95" s="15"/>
      <c r="K95" s="16"/>
      <c r="L95" s="17"/>
      <c r="M95" s="20">
        <f>B95</f>
        <v>129</v>
      </c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>
        <v>1601</v>
      </c>
      <c r="B96" s="32"/>
      <c r="C96" s="32">
        <v>116</v>
      </c>
      <c r="D96" s="32"/>
      <c r="E96" s="32"/>
      <c r="F96" s="32"/>
      <c r="G96" s="32"/>
      <c r="H96" s="32"/>
      <c r="I96" s="5"/>
      <c r="J96" s="5"/>
      <c r="K96" s="32"/>
      <c r="L96" s="17">
        <f>C96/B95</f>
        <v>0.89922480620155043</v>
      </c>
      <c r="M96" s="153">
        <v>116</v>
      </c>
      <c r="N96" s="23">
        <f>M96/M95</f>
        <v>0.89922480620155043</v>
      </c>
      <c r="O96" s="5">
        <f>100%-N96</f>
        <v>0.10077519379844957</v>
      </c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>
        <v>1602</v>
      </c>
      <c r="B97" s="32"/>
      <c r="C97" s="32"/>
      <c r="D97" s="32">
        <v>103</v>
      </c>
      <c r="E97" s="32"/>
      <c r="F97" s="32"/>
      <c r="G97" s="32"/>
      <c r="H97" s="32"/>
      <c r="I97" s="5"/>
      <c r="J97" s="5"/>
      <c r="K97" s="32"/>
      <c r="L97" s="5"/>
      <c r="M97" s="32">
        <v>114</v>
      </c>
      <c r="N97" s="32"/>
      <c r="O97" s="11">
        <f>M97/M95</f>
        <v>0.88372093023255816</v>
      </c>
      <c r="P97" s="11">
        <f>M97/M95</f>
        <v>0.88372093023255816</v>
      </c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>
        <v>1701</v>
      </c>
      <c r="B98" s="32"/>
      <c r="C98" s="32"/>
      <c r="D98" s="32"/>
      <c r="E98" s="32">
        <v>98</v>
      </c>
      <c r="F98" s="32"/>
      <c r="G98" s="32"/>
      <c r="H98" s="32"/>
      <c r="I98" s="5"/>
      <c r="J98" s="5"/>
      <c r="K98" s="32"/>
      <c r="L98" s="5"/>
      <c r="M98" s="32">
        <v>103</v>
      </c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>
        <v>1702</v>
      </c>
      <c r="B99" s="32"/>
      <c r="C99" s="32"/>
      <c r="D99" s="32"/>
      <c r="E99" s="32"/>
      <c r="F99" s="32">
        <v>85</v>
      </c>
      <c r="G99" s="32"/>
      <c r="H99" s="32"/>
      <c r="I99" s="5"/>
      <c r="J99" s="5"/>
      <c r="K99" s="32"/>
      <c r="L99" s="5"/>
      <c r="M99" s="32">
        <v>93</v>
      </c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32"/>
      <c r="I100" s="5"/>
      <c r="J100" s="5"/>
      <c r="K100" s="32"/>
      <c r="L100" s="5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32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32"/>
      <c r="I102" s="5"/>
      <c r="J102" s="5"/>
      <c r="K102" s="32"/>
      <c r="L102" s="5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44" t="s">
        <v>95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5"/>
      <c r="M103" s="5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25.5" customHeight="1">
      <c r="A104" s="32"/>
      <c r="B104" s="149" t="s">
        <v>1</v>
      </c>
      <c r="C104" s="149"/>
      <c r="D104" s="149"/>
      <c r="E104" s="149"/>
      <c r="F104" s="149"/>
      <c r="G104" s="149"/>
      <c r="H104" s="32"/>
      <c r="I104" s="7" t="s">
        <v>2</v>
      </c>
      <c r="J104" s="7" t="s">
        <v>3</v>
      </c>
      <c r="K104" s="8" t="s">
        <v>4</v>
      </c>
      <c r="L104" s="7" t="s">
        <v>5</v>
      </c>
      <c r="M104" s="9" t="s">
        <v>6</v>
      </c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150" t="s">
        <v>9</v>
      </c>
      <c r="B105" s="151">
        <v>1</v>
      </c>
      <c r="C105" s="151">
        <v>2</v>
      </c>
      <c r="D105" s="151">
        <v>3</v>
      </c>
      <c r="E105" s="151">
        <v>4</v>
      </c>
      <c r="F105" s="151">
        <v>5</v>
      </c>
      <c r="G105" s="151">
        <v>6</v>
      </c>
      <c r="H105" s="152" t="s">
        <v>10</v>
      </c>
      <c r="I105" s="15"/>
      <c r="J105" s="15"/>
      <c r="K105" s="16"/>
      <c r="L105" s="17"/>
      <c r="M105" s="6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1" t="s">
        <v>83</v>
      </c>
      <c r="B106" s="13">
        <v>41</v>
      </c>
      <c r="C106" s="13"/>
      <c r="D106" s="13"/>
      <c r="E106" s="13"/>
      <c r="F106" s="13"/>
      <c r="G106" s="13"/>
      <c r="H106" s="19"/>
      <c r="I106" s="15"/>
      <c r="J106" s="15"/>
      <c r="K106" s="16"/>
      <c r="L106" s="17"/>
      <c r="M106" s="20">
        <f>B106</f>
        <v>41</v>
      </c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>
        <v>1602</v>
      </c>
      <c r="B107" s="32"/>
      <c r="C107" s="32">
        <v>25</v>
      </c>
      <c r="D107" s="32"/>
      <c r="E107" s="32"/>
      <c r="F107" s="32"/>
      <c r="G107" s="32"/>
      <c r="H107" s="32"/>
      <c r="I107" s="5"/>
      <c r="J107" s="5"/>
      <c r="K107" s="32"/>
      <c r="L107" s="17">
        <f>C107/B106</f>
        <v>0.6097560975609756</v>
      </c>
      <c r="M107" s="153">
        <v>25</v>
      </c>
      <c r="N107" s="23">
        <f>M107/M106</f>
        <v>0.6097560975609756</v>
      </c>
      <c r="O107" s="5">
        <f>100%-N107</f>
        <v>0.3902439024390244</v>
      </c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>
        <v>1701</v>
      </c>
      <c r="B108" s="32"/>
      <c r="C108" s="32"/>
      <c r="D108" s="32">
        <v>22</v>
      </c>
      <c r="E108" s="32"/>
      <c r="F108" s="32"/>
      <c r="G108" s="32"/>
      <c r="H108" s="32"/>
      <c r="I108" s="5"/>
      <c r="J108" s="5"/>
      <c r="K108" s="32"/>
      <c r="L108" s="5"/>
      <c r="M108" s="32">
        <v>22</v>
      </c>
      <c r="N108" s="32"/>
      <c r="O108" s="11">
        <f>M108/M106</f>
        <v>0.53658536585365857</v>
      </c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>
        <v>1702</v>
      </c>
      <c r="B109" s="32"/>
      <c r="C109" s="32"/>
      <c r="D109" s="32"/>
      <c r="E109" s="32">
        <v>19</v>
      </c>
      <c r="F109" s="32"/>
      <c r="G109" s="32"/>
      <c r="H109" s="32"/>
      <c r="I109" s="5"/>
      <c r="J109" s="5"/>
      <c r="K109" s="32"/>
      <c r="L109" s="5"/>
      <c r="M109" s="32">
        <v>21</v>
      </c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32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32"/>
      <c r="B111" s="32"/>
      <c r="C111" s="32"/>
      <c r="D111" s="32"/>
      <c r="E111" s="32"/>
      <c r="F111" s="32"/>
      <c r="G111" s="32"/>
      <c r="H111" s="32"/>
      <c r="I111" s="5"/>
      <c r="J111" s="5"/>
      <c r="K111" s="32"/>
      <c r="L111" s="5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32"/>
      <c r="B112" s="32"/>
      <c r="C112" s="32"/>
      <c r="D112" s="32"/>
      <c r="E112" s="32"/>
      <c r="F112" s="32"/>
      <c r="G112" s="32"/>
      <c r="H112" s="32"/>
      <c r="I112" s="5"/>
      <c r="J112" s="5"/>
      <c r="K112" s="32"/>
      <c r="L112" s="5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32"/>
      <c r="B113" s="32"/>
      <c r="C113" s="32"/>
      <c r="D113" s="32"/>
      <c r="E113" s="32"/>
      <c r="F113" s="32"/>
      <c r="G113" s="32"/>
      <c r="H113" s="32"/>
      <c r="I113" s="5"/>
      <c r="J113" s="5"/>
      <c r="K113" s="32"/>
      <c r="L113" s="5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44" t="s">
        <v>96</v>
      </c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5"/>
      <c r="M114" s="5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25.5" customHeight="1">
      <c r="A115" s="32"/>
      <c r="B115" s="149" t="s">
        <v>1</v>
      </c>
      <c r="C115" s="149"/>
      <c r="D115" s="149"/>
      <c r="E115" s="149"/>
      <c r="F115" s="149"/>
      <c r="G115" s="149"/>
      <c r="H115" s="32"/>
      <c r="I115" s="7" t="s">
        <v>2</v>
      </c>
      <c r="J115" s="7" t="s">
        <v>3</v>
      </c>
      <c r="K115" s="8" t="s">
        <v>4</v>
      </c>
      <c r="L115" s="7" t="s">
        <v>5</v>
      </c>
      <c r="M115" s="9" t="s">
        <v>6</v>
      </c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150" t="s">
        <v>9</v>
      </c>
      <c r="B116" s="151">
        <v>1</v>
      </c>
      <c r="C116" s="151">
        <v>2</v>
      </c>
      <c r="D116" s="151">
        <v>3</v>
      </c>
      <c r="E116" s="151">
        <v>4</v>
      </c>
      <c r="F116" s="151">
        <v>5</v>
      </c>
      <c r="G116" s="151">
        <v>6</v>
      </c>
      <c r="H116" s="152" t="s">
        <v>10</v>
      </c>
      <c r="I116" s="15"/>
      <c r="J116" s="15"/>
      <c r="K116" s="16"/>
      <c r="L116" s="17"/>
      <c r="M116" s="6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42">
        <v>1602</v>
      </c>
      <c r="B117" s="13">
        <v>382</v>
      </c>
      <c r="C117" s="13"/>
      <c r="D117" s="13"/>
      <c r="E117" s="13"/>
      <c r="F117" s="13"/>
      <c r="G117" s="13"/>
      <c r="H117" s="19"/>
      <c r="I117" s="15"/>
      <c r="J117" s="15"/>
      <c r="K117" s="16"/>
      <c r="L117" s="17"/>
      <c r="M117" s="20">
        <f>B117</f>
        <v>382</v>
      </c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>
        <v>1701</v>
      </c>
      <c r="B118" s="32"/>
      <c r="C118" s="32">
        <v>314</v>
      </c>
      <c r="D118" s="32"/>
      <c r="E118" s="32"/>
      <c r="F118" s="32"/>
      <c r="G118" s="32"/>
      <c r="H118" s="32"/>
      <c r="I118" s="5"/>
      <c r="J118" s="5"/>
      <c r="K118" s="32"/>
      <c r="L118" s="17">
        <f>C118/B117</f>
        <v>0.82198952879581155</v>
      </c>
      <c r="M118" s="153">
        <v>315</v>
      </c>
      <c r="N118" s="23">
        <f>M118/M117</f>
        <v>0.82460732984293195</v>
      </c>
      <c r="O118" s="5">
        <f>100%-N118</f>
        <v>0.17539267015706805</v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>
        <v>1702</v>
      </c>
      <c r="B119" s="32"/>
      <c r="C119" s="32"/>
      <c r="D119" s="32">
        <v>295</v>
      </c>
      <c r="E119" s="32"/>
      <c r="F119" s="32"/>
      <c r="G119" s="32"/>
      <c r="H119" s="32"/>
      <c r="I119" s="5"/>
      <c r="J119" s="5"/>
      <c r="K119" s="32"/>
      <c r="L119" s="5"/>
      <c r="M119" s="32">
        <v>305</v>
      </c>
      <c r="N119" s="32"/>
      <c r="O119" s="11">
        <f>M119/M117</f>
        <v>0.79842931937172779</v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32"/>
      <c r="I120" s="5"/>
      <c r="J120" s="5"/>
      <c r="K120" s="32"/>
      <c r="L120" s="5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32"/>
      <c r="I121" s="5"/>
      <c r="J121" s="5"/>
      <c r="K121" s="32"/>
      <c r="L121" s="5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32"/>
      <c r="I122" s="5"/>
      <c r="J122" s="5"/>
      <c r="K122" s="32"/>
      <c r="L122" s="5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32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32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32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26.25" customHeight="1">
      <c r="A126" s="4"/>
      <c r="B126" s="178" t="s">
        <v>99</v>
      </c>
      <c r="C126" s="179"/>
      <c r="D126" s="179"/>
      <c r="E126" s="179"/>
      <c r="F126" s="179"/>
      <c r="G126" s="179"/>
      <c r="H126" s="73">
        <v>1701</v>
      </c>
      <c r="I126" s="74"/>
      <c r="J126" s="74"/>
      <c r="K126" s="74"/>
      <c r="L126" s="74"/>
      <c r="M126" s="74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20.25" customHeight="1">
      <c r="A127" s="180" t="s">
        <v>9</v>
      </c>
      <c r="B127" s="181" t="s">
        <v>100</v>
      </c>
      <c r="C127" s="182"/>
      <c r="D127" s="182"/>
      <c r="E127" s="182"/>
      <c r="F127" s="182"/>
      <c r="G127" s="182"/>
      <c r="H127" s="183" t="s">
        <v>10</v>
      </c>
      <c r="I127" s="177" t="s">
        <v>2</v>
      </c>
      <c r="J127" s="177" t="s">
        <v>3</v>
      </c>
      <c r="K127" s="184" t="s">
        <v>4</v>
      </c>
      <c r="L127" s="177" t="s">
        <v>5</v>
      </c>
      <c r="M127" s="175" t="s">
        <v>6</v>
      </c>
      <c r="N127" s="175" t="s">
        <v>7</v>
      </c>
      <c r="O127" s="177" t="s">
        <v>8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176"/>
      <c r="B128" s="75" t="s">
        <v>101</v>
      </c>
      <c r="C128" s="75" t="s">
        <v>102</v>
      </c>
      <c r="D128" s="75" t="s">
        <v>103</v>
      </c>
      <c r="E128" s="75" t="s">
        <v>104</v>
      </c>
      <c r="F128" s="75" t="s">
        <v>105</v>
      </c>
      <c r="G128" s="75" t="s">
        <v>106</v>
      </c>
      <c r="H128" s="176"/>
      <c r="I128" s="176"/>
      <c r="J128" s="176"/>
      <c r="K128" s="176"/>
      <c r="L128" s="176"/>
      <c r="M128" s="176"/>
      <c r="N128" s="176"/>
      <c r="O128" s="176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75">
        <v>1701</v>
      </c>
      <c r="B129" s="77">
        <v>75</v>
      </c>
      <c r="C129" s="77"/>
      <c r="D129" s="77"/>
      <c r="E129" s="77"/>
      <c r="F129" s="77"/>
      <c r="G129" s="77"/>
      <c r="H129" s="78"/>
      <c r="I129" s="79"/>
      <c r="J129" s="47"/>
      <c r="K129" s="48"/>
      <c r="L129" s="17"/>
      <c r="M129" s="80">
        <f>B129</f>
        <v>75</v>
      </c>
      <c r="N129" s="43"/>
      <c r="O129" s="17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75" t="s">
        <v>107</v>
      </c>
      <c r="B130" s="77"/>
      <c r="C130" s="77">
        <v>43</v>
      </c>
      <c r="D130" s="77"/>
      <c r="E130" s="77"/>
      <c r="F130" s="77"/>
      <c r="G130" s="77"/>
      <c r="H130" s="78"/>
      <c r="I130" s="81"/>
      <c r="J130" s="5"/>
      <c r="K130" s="82"/>
      <c r="L130" s="83">
        <f>IF(C130=0,"",C130/B129)</f>
        <v>0.57333333333333336</v>
      </c>
      <c r="M130" s="84">
        <v>43</v>
      </c>
      <c r="N130" s="85">
        <f t="shared" ref="N130:N134" si="6">IF(M130=0,"",M130/M129)</f>
        <v>0.57333333333333336</v>
      </c>
      <c r="O130" s="85">
        <f t="shared" ref="O130:O134" si="7">IF(M130=0,"",100%-N130)</f>
        <v>0.42666666666666664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75" t="s">
        <v>108</v>
      </c>
      <c r="B131" s="77"/>
      <c r="C131" s="77"/>
      <c r="D131" s="77"/>
      <c r="E131" s="77"/>
      <c r="F131" s="77"/>
      <c r="G131" s="77"/>
      <c r="H131" s="78"/>
      <c r="I131" s="81"/>
      <c r="J131" s="5"/>
      <c r="K131" s="82"/>
      <c r="L131" s="86" t="str">
        <f>IF(D131=0,"",D131/C130)</f>
        <v/>
      </c>
      <c r="M131" s="84"/>
      <c r="N131" s="87" t="str">
        <f t="shared" si="6"/>
        <v/>
      </c>
      <c r="O131" s="87" t="str">
        <f t="shared" si="7"/>
        <v/>
      </c>
      <c r="P131" s="11">
        <f>M131/M129</f>
        <v>0</v>
      </c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75" t="s">
        <v>109</v>
      </c>
      <c r="B132" s="77"/>
      <c r="C132" s="77"/>
      <c r="D132" s="77"/>
      <c r="E132" s="77"/>
      <c r="F132" s="77"/>
      <c r="G132" s="77"/>
      <c r="H132" s="78"/>
      <c r="I132" s="81"/>
      <c r="J132" s="5"/>
      <c r="K132" s="82"/>
      <c r="L132" s="86" t="str">
        <f>IF(E132=0,"",E132/D131)</f>
        <v/>
      </c>
      <c r="M132" s="84"/>
      <c r="N132" s="87" t="str">
        <f t="shared" si="6"/>
        <v/>
      </c>
      <c r="O132" s="87" t="str">
        <f t="shared" si="7"/>
        <v/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75" t="s">
        <v>110</v>
      </c>
      <c r="B133" s="77"/>
      <c r="C133" s="77"/>
      <c r="D133" s="77"/>
      <c r="E133" s="77"/>
      <c r="F133" s="77"/>
      <c r="G133" s="77"/>
      <c r="H133" s="78"/>
      <c r="I133" s="81"/>
      <c r="J133" s="5"/>
      <c r="K133" s="82"/>
      <c r="L133" s="86" t="str">
        <f>IF(F133=0,"",F133/E132)</f>
        <v/>
      </c>
      <c r="M133" s="84"/>
      <c r="N133" s="87" t="str">
        <f t="shared" si="6"/>
        <v/>
      </c>
      <c r="O133" s="87" t="str">
        <f t="shared" si="7"/>
        <v/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75">
        <v>1902</v>
      </c>
      <c r="B134" s="77"/>
      <c r="C134" s="77"/>
      <c r="D134" s="77"/>
      <c r="E134" s="77"/>
      <c r="F134" s="77"/>
      <c r="G134" s="77"/>
      <c r="H134" s="78"/>
      <c r="I134" s="81"/>
      <c r="J134" s="5"/>
      <c r="K134" s="82"/>
      <c r="L134" s="86" t="str">
        <f>IF(G134=0,"",G134/F133)</f>
        <v/>
      </c>
      <c r="M134" s="88"/>
      <c r="N134" s="87" t="str">
        <f t="shared" si="6"/>
        <v/>
      </c>
      <c r="O134" s="87" t="str">
        <f t="shared" si="7"/>
        <v/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89"/>
      <c r="B135" s="77"/>
      <c r="C135" s="77"/>
      <c r="D135" s="77"/>
      <c r="E135" s="77"/>
      <c r="F135" s="77"/>
      <c r="G135" s="77"/>
      <c r="H135" s="78"/>
      <c r="I135" s="81"/>
      <c r="J135" s="5"/>
      <c r="K135" s="32"/>
      <c r="L135" s="90"/>
      <c r="M135" s="88"/>
      <c r="N135" s="91"/>
      <c r="O135" s="9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89"/>
      <c r="B136" s="77"/>
      <c r="C136" s="77"/>
      <c r="D136" s="77"/>
      <c r="E136" s="77"/>
      <c r="F136" s="77"/>
      <c r="G136" s="77"/>
      <c r="H136" s="78"/>
      <c r="I136" s="81"/>
      <c r="J136" s="5"/>
      <c r="K136" s="32"/>
      <c r="L136" s="90"/>
      <c r="M136" s="88"/>
      <c r="N136" s="91"/>
      <c r="O136" s="9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89"/>
      <c r="B137" s="77"/>
      <c r="C137" s="77"/>
      <c r="D137" s="77"/>
      <c r="E137" s="77"/>
      <c r="F137" s="77"/>
      <c r="G137" s="77"/>
      <c r="H137" s="78"/>
      <c r="I137" s="81"/>
      <c r="J137" s="5"/>
      <c r="K137" s="32"/>
      <c r="L137" s="90"/>
      <c r="M137" s="88"/>
      <c r="N137" s="91"/>
      <c r="O137" s="9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89"/>
      <c r="B138" s="77"/>
      <c r="C138" s="77"/>
      <c r="D138" s="77"/>
      <c r="E138" s="77"/>
      <c r="F138" s="77"/>
      <c r="G138" s="77"/>
      <c r="H138" s="78"/>
      <c r="I138" s="93"/>
      <c r="J138" s="70"/>
      <c r="K138" s="69"/>
      <c r="L138" s="94"/>
      <c r="M138" s="88"/>
      <c r="N138" s="95"/>
      <c r="O138" s="96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8" customHeight="1">
      <c r="A139" s="31"/>
      <c r="B139" s="32"/>
      <c r="C139" s="32"/>
      <c r="D139" s="190" t="s">
        <v>114</v>
      </c>
      <c r="E139" s="182"/>
      <c r="F139" s="182"/>
      <c r="G139" s="191"/>
      <c r="H139" s="97">
        <f>SUM(H129:H138)</f>
        <v>0</v>
      </c>
      <c r="I139" s="98" t="str">
        <f>IF(H137=0,"",H137/B129)</f>
        <v/>
      </c>
      <c r="J139" s="98" t="str">
        <f>IF(H139=0,"",H139/B129)</f>
        <v/>
      </c>
      <c r="K139" s="98" t="str">
        <f>IF(H137=0,"",J139-I139)</f>
        <v/>
      </c>
      <c r="L139" s="5"/>
      <c r="M139" s="32"/>
      <c r="N139" s="23"/>
      <c r="O139" s="5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32"/>
      <c r="I140" s="5"/>
      <c r="J140" s="5"/>
      <c r="K140" s="32"/>
      <c r="L140" s="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32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26.25" customHeight="1">
      <c r="A142" s="4"/>
      <c r="B142" s="178" t="s">
        <v>99</v>
      </c>
      <c r="C142" s="179"/>
      <c r="D142" s="179"/>
      <c r="E142" s="179"/>
      <c r="F142" s="179"/>
      <c r="G142" s="179"/>
      <c r="H142" s="73">
        <v>1702</v>
      </c>
      <c r="I142" s="74"/>
      <c r="J142" s="74"/>
      <c r="K142" s="74"/>
      <c r="L142" s="74"/>
      <c r="M142" s="74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20.25" customHeight="1">
      <c r="A143" s="180" t="s">
        <v>9</v>
      </c>
      <c r="B143" s="181" t="s">
        <v>100</v>
      </c>
      <c r="C143" s="182"/>
      <c r="D143" s="182"/>
      <c r="E143" s="182"/>
      <c r="F143" s="182"/>
      <c r="G143" s="182"/>
      <c r="H143" s="183" t="s">
        <v>10</v>
      </c>
      <c r="I143" s="177" t="s">
        <v>2</v>
      </c>
      <c r="J143" s="177" t="s">
        <v>3</v>
      </c>
      <c r="K143" s="184" t="s">
        <v>4</v>
      </c>
      <c r="L143" s="177" t="s">
        <v>5</v>
      </c>
      <c r="M143" s="175" t="s">
        <v>6</v>
      </c>
      <c r="N143" s="175" t="s">
        <v>7</v>
      </c>
      <c r="O143" s="177" t="s">
        <v>8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176"/>
      <c r="B144" s="75" t="s">
        <v>101</v>
      </c>
      <c r="C144" s="75" t="s">
        <v>102</v>
      </c>
      <c r="D144" s="75" t="s">
        <v>103</v>
      </c>
      <c r="E144" s="75" t="s">
        <v>104</v>
      </c>
      <c r="F144" s="75" t="s">
        <v>105</v>
      </c>
      <c r="G144" s="75" t="s">
        <v>106</v>
      </c>
      <c r="H144" s="176"/>
      <c r="I144" s="176"/>
      <c r="J144" s="176"/>
      <c r="K144" s="176"/>
      <c r="L144" s="176"/>
      <c r="M144" s="176"/>
      <c r="N144" s="176"/>
      <c r="O144" s="176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75">
        <v>1702</v>
      </c>
      <c r="B145" s="77">
        <v>386</v>
      </c>
      <c r="C145" s="77"/>
      <c r="D145" s="77"/>
      <c r="E145" s="77"/>
      <c r="F145" s="77"/>
      <c r="G145" s="77"/>
      <c r="H145" s="78"/>
      <c r="I145" s="79"/>
      <c r="J145" s="47"/>
      <c r="K145" s="48"/>
      <c r="L145" s="17"/>
      <c r="M145" s="80">
        <f>B145</f>
        <v>386</v>
      </c>
      <c r="N145" s="43"/>
      <c r="O145" s="17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75">
        <v>1801</v>
      </c>
      <c r="B146" s="77"/>
      <c r="C146" s="77"/>
      <c r="D146" s="77"/>
      <c r="E146" s="77"/>
      <c r="F146" s="77"/>
      <c r="G146" s="77"/>
      <c r="H146" s="78"/>
      <c r="I146" s="81"/>
      <c r="J146" s="5"/>
      <c r="K146" s="82"/>
      <c r="L146" s="83" t="str">
        <f>IF(C146=0,"",C146/B145)</f>
        <v/>
      </c>
      <c r="M146" s="84"/>
      <c r="N146" s="85" t="str">
        <f t="shared" ref="N146:N150" si="8">IF(M146=0,"",M146/M145)</f>
        <v/>
      </c>
      <c r="O146" s="85" t="str">
        <f t="shared" ref="O146:O150" si="9">IF(M146=0,"",100%-N146)</f>
        <v/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75">
        <v>1802</v>
      </c>
      <c r="B147" s="77"/>
      <c r="C147" s="77"/>
      <c r="D147" s="77"/>
      <c r="E147" s="77"/>
      <c r="F147" s="77"/>
      <c r="G147" s="77"/>
      <c r="H147" s="78"/>
      <c r="I147" s="81"/>
      <c r="J147" s="5"/>
      <c r="K147" s="82"/>
      <c r="L147" s="86" t="str">
        <f>IF(D147=0,"",D147/C146)</f>
        <v/>
      </c>
      <c r="M147" s="84"/>
      <c r="N147" s="87" t="str">
        <f t="shared" si="8"/>
        <v/>
      </c>
      <c r="O147" s="87" t="str">
        <f t="shared" si="9"/>
        <v/>
      </c>
      <c r="P147" s="11">
        <f>M147/M145</f>
        <v>0</v>
      </c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75">
        <v>1901</v>
      </c>
      <c r="B148" s="77"/>
      <c r="C148" s="77"/>
      <c r="D148" s="77"/>
      <c r="E148" s="77"/>
      <c r="F148" s="77"/>
      <c r="G148" s="77"/>
      <c r="H148" s="78"/>
      <c r="I148" s="81"/>
      <c r="J148" s="5"/>
      <c r="K148" s="82"/>
      <c r="L148" s="86" t="str">
        <f>IF(E148=0,"",E148/D147)</f>
        <v/>
      </c>
      <c r="M148" s="84"/>
      <c r="N148" s="87" t="str">
        <f t="shared" si="8"/>
        <v/>
      </c>
      <c r="O148" s="87" t="str">
        <f t="shared" si="9"/>
        <v/>
      </c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75">
        <v>1902</v>
      </c>
      <c r="B149" s="77"/>
      <c r="C149" s="77"/>
      <c r="D149" s="77"/>
      <c r="E149" s="77"/>
      <c r="F149" s="77"/>
      <c r="G149" s="77"/>
      <c r="H149" s="78"/>
      <c r="I149" s="81"/>
      <c r="J149" s="5"/>
      <c r="K149" s="82"/>
      <c r="L149" s="86" t="str">
        <f>IF(F149=0,"",F149/E148)</f>
        <v/>
      </c>
      <c r="M149" s="84"/>
      <c r="N149" s="87" t="str">
        <f t="shared" si="8"/>
        <v/>
      </c>
      <c r="O149" s="87" t="str">
        <f t="shared" si="9"/>
        <v/>
      </c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75">
        <v>2001</v>
      </c>
      <c r="B150" s="77"/>
      <c r="C150" s="77"/>
      <c r="D150" s="77"/>
      <c r="E150" s="77"/>
      <c r="F150" s="77"/>
      <c r="G150" s="77"/>
      <c r="H150" s="78"/>
      <c r="I150" s="81"/>
      <c r="J150" s="5"/>
      <c r="K150" s="82"/>
      <c r="L150" s="86" t="str">
        <f>IF(G150=0,"",G150/F149)</f>
        <v/>
      </c>
      <c r="M150" s="88"/>
      <c r="N150" s="87" t="str">
        <f t="shared" si="8"/>
        <v/>
      </c>
      <c r="O150" s="87" t="str">
        <f t="shared" si="9"/>
        <v/>
      </c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89"/>
      <c r="B151" s="77"/>
      <c r="C151" s="77"/>
      <c r="D151" s="77"/>
      <c r="E151" s="77"/>
      <c r="F151" s="77"/>
      <c r="G151" s="77"/>
      <c r="H151" s="78"/>
      <c r="I151" s="81"/>
      <c r="J151" s="5"/>
      <c r="K151" s="32"/>
      <c r="L151" s="90"/>
      <c r="M151" s="88"/>
      <c r="N151" s="91"/>
      <c r="O151" s="9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89"/>
      <c r="B152" s="77"/>
      <c r="C152" s="77"/>
      <c r="D152" s="77"/>
      <c r="E152" s="77"/>
      <c r="F152" s="77"/>
      <c r="G152" s="77"/>
      <c r="H152" s="78"/>
      <c r="I152" s="81"/>
      <c r="J152" s="5"/>
      <c r="K152" s="32"/>
      <c r="L152" s="90"/>
      <c r="M152" s="88"/>
      <c r="N152" s="91"/>
      <c r="O152" s="9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89"/>
      <c r="B153" s="77"/>
      <c r="C153" s="77"/>
      <c r="D153" s="77"/>
      <c r="E153" s="77"/>
      <c r="F153" s="77"/>
      <c r="G153" s="77"/>
      <c r="H153" s="78"/>
      <c r="I153" s="81"/>
      <c r="J153" s="5"/>
      <c r="K153" s="32"/>
      <c r="L153" s="90"/>
      <c r="M153" s="88"/>
      <c r="N153" s="91"/>
      <c r="O153" s="9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89"/>
      <c r="B154" s="77"/>
      <c r="C154" s="77"/>
      <c r="D154" s="77"/>
      <c r="E154" s="77"/>
      <c r="F154" s="77"/>
      <c r="G154" s="77"/>
      <c r="H154" s="78"/>
      <c r="I154" s="93"/>
      <c r="J154" s="70"/>
      <c r="K154" s="69"/>
      <c r="L154" s="94"/>
      <c r="M154" s="88"/>
      <c r="N154" s="95"/>
      <c r="O154" s="96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8" customHeight="1">
      <c r="A155" s="31"/>
      <c r="B155" s="190" t="s">
        <v>114</v>
      </c>
      <c r="C155" s="182"/>
      <c r="D155" s="182"/>
      <c r="E155" s="182"/>
      <c r="F155" s="182"/>
      <c r="G155" s="191"/>
      <c r="H155" s="97">
        <f>SUM(H145:H154)</f>
        <v>0</v>
      </c>
      <c r="I155" s="98" t="str">
        <f>IF(H153=0,"",H153/B145)</f>
        <v/>
      </c>
      <c r="J155" s="98" t="str">
        <f>IF(H155=0,"",H155/B145)</f>
        <v/>
      </c>
      <c r="K155" s="98" t="str">
        <f>IF(H153=0,"",J155-I155)</f>
        <v/>
      </c>
      <c r="L155" s="5"/>
      <c r="M155" s="32"/>
      <c r="N155" s="23"/>
      <c r="O155" s="5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32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32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32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32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32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32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32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32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32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32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32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32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32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32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32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32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32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32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32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32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32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32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32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32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32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32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32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32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32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32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32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32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32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32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32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32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32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32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32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32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32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32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32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32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32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32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32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32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32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32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32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32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32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32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32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32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32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32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32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32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32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32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32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32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32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32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32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32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32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32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32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32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32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32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32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32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32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32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32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32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32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32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32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32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32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32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32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32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32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32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32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32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32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32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32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32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32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32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32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32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32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32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32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32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32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32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32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32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32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32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32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32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32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32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32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32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32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32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32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32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32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32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32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32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32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32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32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32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32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32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32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32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32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32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32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32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32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32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32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32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32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32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32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32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32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32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32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32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32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32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32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32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32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32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32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32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32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32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32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32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32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32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32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32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32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32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32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32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32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32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32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32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32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32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32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32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32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32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32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32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32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32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32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32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32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32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32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32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32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32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32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32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32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32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32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32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32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32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32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32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32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32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32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32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32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32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32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32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32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32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32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32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32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32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32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32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32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32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32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32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32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32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32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32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32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32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32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32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32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32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32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32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32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32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32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32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32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32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32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32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32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32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32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32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32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32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32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32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32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32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32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32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32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32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32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32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32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32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32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32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32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32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32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32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32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32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32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32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32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32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32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32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32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32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32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32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32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32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32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32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32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32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32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32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32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32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32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32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32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32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32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32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32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32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32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32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32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32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32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32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32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32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32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32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32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32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32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32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32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32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32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32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32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32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32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32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32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32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32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32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32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32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32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32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32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32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32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32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32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32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32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32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32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32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32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32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32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32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32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32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32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32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32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32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32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32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32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32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32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32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32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32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32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32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32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32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32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32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32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32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32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32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32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32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32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32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32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32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32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32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32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32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32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32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32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32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32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32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32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32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32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32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32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32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32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32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32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32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32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32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32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32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32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32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32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32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32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32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32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32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32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32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32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32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32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32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32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32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32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32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32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32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32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32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32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32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32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32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32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32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32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32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32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32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32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32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32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32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32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32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32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32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32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32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32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32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32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32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32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32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32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32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32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32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32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32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32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32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32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32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32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32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32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32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32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32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32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32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32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32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32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32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32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32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32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32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32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32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32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32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32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32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32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32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32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32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32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32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32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32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32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32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32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32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32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32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32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32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32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32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32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32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32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32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32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32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32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32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32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32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32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32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32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32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32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32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32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32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32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32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32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32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32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32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32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32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32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32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32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32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32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32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32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32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32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32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32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32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32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32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32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32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32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32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32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32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32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32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32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32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32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32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32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32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32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32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32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32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32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32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32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32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32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32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32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32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32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32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32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32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32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32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32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32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32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32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32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32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32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32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32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32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32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32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32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32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32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32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32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32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32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32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32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32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32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32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32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32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32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32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32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32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32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32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32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32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32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32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32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32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32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32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32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32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32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32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32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32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32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32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32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32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32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32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32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32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32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32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32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32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32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32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32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32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32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32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32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32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32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32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32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32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32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32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32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32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32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32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32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32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32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32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32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32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32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32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32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32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32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32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32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32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32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32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32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32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32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32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32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32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32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32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32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32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32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32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32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32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32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32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32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32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32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32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32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32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32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32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32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32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32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32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32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32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32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32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32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32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32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32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32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32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32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32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32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32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32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32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32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32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32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32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32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32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32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32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32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32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32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32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32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32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32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32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32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32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32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32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32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32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32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32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32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32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32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32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32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32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32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32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32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32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32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32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32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32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32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32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32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32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32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32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32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32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32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32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32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32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32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32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32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32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32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32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32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32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32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32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32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32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32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32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32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32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32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32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32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32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32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32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32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32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32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32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32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32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32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32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32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32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32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32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32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32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32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32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32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32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32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32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32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32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32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32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32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32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32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32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32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32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32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32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32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32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32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32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32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32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32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32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32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32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32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32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32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32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32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32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32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32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32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32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32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32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32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32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32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32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32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32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32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32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32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32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32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32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32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32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32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32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32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32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32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32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32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4">
    <mergeCell ref="B126:G126"/>
    <mergeCell ref="K127:K128"/>
    <mergeCell ref="M143:M144"/>
    <mergeCell ref="N143:N144"/>
    <mergeCell ref="O143:O144"/>
    <mergeCell ref="L127:L128"/>
    <mergeCell ref="M127:M128"/>
    <mergeCell ref="N127:N128"/>
    <mergeCell ref="O127:O128"/>
    <mergeCell ref="H143:H144"/>
    <mergeCell ref="K143:K144"/>
    <mergeCell ref="L143:L144"/>
    <mergeCell ref="I143:I144"/>
    <mergeCell ref="J143:J144"/>
    <mergeCell ref="A127:A128"/>
    <mergeCell ref="B127:G127"/>
    <mergeCell ref="H127:H128"/>
    <mergeCell ref="I127:I128"/>
    <mergeCell ref="J127:J128"/>
    <mergeCell ref="B155:G155"/>
    <mergeCell ref="D139:G139"/>
    <mergeCell ref="B142:G142"/>
    <mergeCell ref="A143:A144"/>
    <mergeCell ref="B143:G143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AF1000"/>
  <sheetViews>
    <sheetView workbookViewId="0"/>
  </sheetViews>
  <sheetFormatPr baseColWidth="10" defaultColWidth="12.5703125" defaultRowHeight="15" customHeight="1"/>
  <cols>
    <col min="1" max="1" width="11.42578125" customWidth="1"/>
    <col min="2" max="7" width="4.7109375" customWidth="1"/>
    <col min="8" max="11" width="11.42578125" customWidth="1"/>
    <col min="12" max="15" width="11.5703125" customWidth="1"/>
    <col min="16" max="32" width="11.42578125" customWidth="1"/>
  </cols>
  <sheetData>
    <row r="1" spans="1:32" ht="12.75" customHeight="1">
      <c r="A1" s="32"/>
      <c r="B1" s="32"/>
      <c r="C1" s="32"/>
      <c r="D1" s="32"/>
      <c r="E1" s="32"/>
      <c r="F1" s="32"/>
      <c r="G1" s="32"/>
      <c r="H1" s="32"/>
      <c r="I1" s="5"/>
      <c r="J1" s="5"/>
      <c r="K1" s="32"/>
      <c r="L1" s="5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</row>
    <row r="2" spans="1:32" ht="12.75" customHeight="1">
      <c r="A2" s="44" t="s">
        <v>54</v>
      </c>
      <c r="B2" s="32"/>
      <c r="C2" s="32"/>
      <c r="D2" s="32"/>
      <c r="E2" s="32"/>
      <c r="F2" s="32"/>
      <c r="G2" s="32"/>
      <c r="H2" s="32"/>
      <c r="I2" s="5"/>
      <c r="J2" s="5"/>
      <c r="K2" s="32"/>
      <c r="L2" s="5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</row>
    <row r="3" spans="1:32" ht="25.5" customHeight="1">
      <c r="A3" s="32"/>
      <c r="B3" s="212" t="s">
        <v>1</v>
      </c>
      <c r="C3" s="213"/>
      <c r="D3" s="213"/>
      <c r="E3" s="213"/>
      <c r="F3" s="213"/>
      <c r="G3" s="213"/>
      <c r="H3" s="32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P3" s="32"/>
      <c r="Q3" s="32"/>
      <c r="R3" s="11" t="s">
        <v>5</v>
      </c>
      <c r="S3" s="11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</row>
    <row r="4" spans="1:32" ht="12.75" customHeight="1">
      <c r="A4" s="150" t="s">
        <v>9</v>
      </c>
      <c r="B4" s="151">
        <v>1</v>
      </c>
      <c r="C4" s="151">
        <v>2</v>
      </c>
      <c r="D4" s="151">
        <v>3</v>
      </c>
      <c r="E4" s="151">
        <v>4</v>
      </c>
      <c r="F4" s="151">
        <v>5</v>
      </c>
      <c r="G4" s="151">
        <v>6</v>
      </c>
      <c r="H4" s="152" t="s">
        <v>10</v>
      </c>
      <c r="I4" s="15"/>
      <c r="J4" s="15"/>
      <c r="K4" s="16"/>
      <c r="L4" s="17"/>
      <c r="M4" s="6"/>
      <c r="N4" s="6"/>
      <c r="O4" s="5"/>
      <c r="P4" s="32"/>
      <c r="Q4" s="32"/>
      <c r="R4" s="18" t="s">
        <v>11</v>
      </c>
      <c r="S4" s="154"/>
      <c r="T4" s="11"/>
      <c r="U4" s="11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</row>
    <row r="5" spans="1:32" ht="12.75" customHeight="1">
      <c r="A5" s="27" t="s">
        <v>18</v>
      </c>
      <c r="B5" s="13">
        <v>105</v>
      </c>
      <c r="C5" s="13"/>
      <c r="D5" s="13"/>
      <c r="E5" s="13"/>
      <c r="F5" s="13"/>
      <c r="G5" s="13"/>
      <c r="H5" s="19"/>
      <c r="I5" s="15"/>
      <c r="J5" s="15"/>
      <c r="K5" s="16"/>
      <c r="L5" s="17"/>
      <c r="M5" s="20">
        <f>B5</f>
        <v>105</v>
      </c>
      <c r="N5" s="6"/>
      <c r="O5" s="5"/>
      <c r="P5" s="32"/>
      <c r="Q5" s="21" t="s">
        <v>12</v>
      </c>
      <c r="R5" s="22" t="s">
        <v>18</v>
      </c>
      <c r="S5" s="22" t="s">
        <v>19</v>
      </c>
      <c r="T5" s="154"/>
      <c r="U5" s="154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6" spans="1:32" ht="12.75" customHeight="1">
      <c r="A6" s="31" t="s">
        <v>19</v>
      </c>
      <c r="B6" s="32"/>
      <c r="C6" s="32">
        <v>78</v>
      </c>
      <c r="D6" s="32"/>
      <c r="E6" s="32"/>
      <c r="F6" s="32"/>
      <c r="G6" s="32"/>
      <c r="H6" s="33"/>
      <c r="I6" s="5"/>
      <c r="J6" s="5"/>
      <c r="K6" s="32"/>
      <c r="L6" s="17">
        <f>C6/B5</f>
        <v>0.74285714285714288</v>
      </c>
      <c r="M6" s="153">
        <v>79</v>
      </c>
      <c r="N6" s="23">
        <f t="shared" ref="N6:N10" si="0">M6/M5</f>
        <v>0.75238095238095237</v>
      </c>
      <c r="O6" s="5">
        <f t="shared" ref="O6:O10" si="1">100%-N6</f>
        <v>0.24761904761904763</v>
      </c>
      <c r="P6" s="32"/>
      <c r="Q6" s="62" t="s">
        <v>23</v>
      </c>
      <c r="R6" s="5">
        <f>L6</f>
        <v>0.74285714285714288</v>
      </c>
      <c r="S6" s="5">
        <f>L21</f>
        <v>0.5641025641025641</v>
      </c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</row>
    <row r="7" spans="1:32" ht="12.75" customHeight="1">
      <c r="A7" s="31" t="s">
        <v>20</v>
      </c>
      <c r="B7" s="32"/>
      <c r="C7" s="32"/>
      <c r="D7" s="32">
        <v>53</v>
      </c>
      <c r="E7" s="32"/>
      <c r="F7" s="32"/>
      <c r="G7" s="32"/>
      <c r="H7" s="33"/>
      <c r="I7" s="5"/>
      <c r="J7" s="5"/>
      <c r="K7" s="32"/>
      <c r="L7" s="17">
        <f>D7/C6</f>
        <v>0.67948717948717952</v>
      </c>
      <c r="M7" s="153">
        <v>66</v>
      </c>
      <c r="N7" s="23">
        <f t="shared" si="0"/>
        <v>0.83544303797468356</v>
      </c>
      <c r="O7" s="5">
        <f t="shared" si="1"/>
        <v>0.16455696202531644</v>
      </c>
      <c r="P7" s="32"/>
      <c r="Q7" s="62" t="s">
        <v>24</v>
      </c>
      <c r="R7" s="5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</row>
    <row r="8" spans="1:32" ht="12.75" customHeight="1">
      <c r="A8" s="31" t="s">
        <v>21</v>
      </c>
      <c r="B8" s="32"/>
      <c r="C8" s="32"/>
      <c r="D8" s="32"/>
      <c r="E8" s="32">
        <v>43</v>
      </c>
      <c r="F8" s="32"/>
      <c r="G8" s="32"/>
      <c r="H8" s="33"/>
      <c r="I8" s="5"/>
      <c r="J8" s="5"/>
      <c r="K8" s="32"/>
      <c r="L8" s="17">
        <f>E8/D7</f>
        <v>0.81132075471698117</v>
      </c>
      <c r="M8" s="153">
        <v>57</v>
      </c>
      <c r="N8" s="23">
        <f t="shared" si="0"/>
        <v>0.86363636363636365</v>
      </c>
      <c r="O8" s="5">
        <f t="shared" si="1"/>
        <v>0.13636363636363635</v>
      </c>
      <c r="P8" s="32"/>
      <c r="Q8" s="62"/>
      <c r="R8" s="5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</row>
    <row r="9" spans="1:32" ht="12.75" customHeight="1">
      <c r="A9" s="31" t="s">
        <v>22</v>
      </c>
      <c r="B9" s="32"/>
      <c r="C9" s="32"/>
      <c r="D9" s="32"/>
      <c r="E9" s="32"/>
      <c r="F9" s="32">
        <v>38</v>
      </c>
      <c r="G9" s="32"/>
      <c r="H9" s="33"/>
      <c r="I9" s="5"/>
      <c r="J9" s="5"/>
      <c r="K9" s="32"/>
      <c r="L9" s="17">
        <f>F9/E8</f>
        <v>0.88372093023255816</v>
      </c>
      <c r="M9" s="153">
        <v>43</v>
      </c>
      <c r="N9" s="23">
        <f t="shared" si="0"/>
        <v>0.75438596491228072</v>
      </c>
      <c r="O9" s="5">
        <f t="shared" si="1"/>
        <v>0.24561403508771928</v>
      </c>
      <c r="P9" s="32"/>
      <c r="Q9" s="62"/>
      <c r="R9" s="5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</row>
    <row r="10" spans="1:32" ht="12.75" customHeight="1">
      <c r="A10" s="31" t="s">
        <v>33</v>
      </c>
      <c r="B10" s="32"/>
      <c r="C10" s="32"/>
      <c r="D10" s="32"/>
      <c r="E10" s="32"/>
      <c r="F10" s="32"/>
      <c r="G10" s="32">
        <v>38</v>
      </c>
      <c r="H10" s="33">
        <v>30</v>
      </c>
      <c r="I10" s="5"/>
      <c r="J10" s="5"/>
      <c r="K10" s="32"/>
      <c r="L10" s="17">
        <f>G10/F9</f>
        <v>1</v>
      </c>
      <c r="M10" s="153">
        <v>42</v>
      </c>
      <c r="N10" s="23">
        <f t="shared" si="0"/>
        <v>0.97674418604651159</v>
      </c>
      <c r="O10" s="5">
        <f t="shared" si="1"/>
        <v>2.3255813953488413E-2</v>
      </c>
      <c r="P10" s="32"/>
      <c r="Q10" s="62"/>
      <c r="R10" s="5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</row>
    <row r="11" spans="1:32" ht="12.75" customHeight="1">
      <c r="A11" s="31" t="s">
        <v>34</v>
      </c>
      <c r="B11" s="32"/>
      <c r="C11" s="32"/>
      <c r="D11" s="32"/>
      <c r="E11" s="32"/>
      <c r="F11" s="32"/>
      <c r="G11" s="32">
        <v>9</v>
      </c>
      <c r="H11" s="33">
        <v>9</v>
      </c>
      <c r="I11" s="5"/>
      <c r="J11" s="5"/>
      <c r="K11" s="32"/>
      <c r="L11" s="17"/>
      <c r="M11" s="153">
        <v>9</v>
      </c>
      <c r="N11" s="23"/>
      <c r="O11" s="5"/>
      <c r="P11" s="32"/>
      <c r="Q11" s="62"/>
      <c r="R11" s="5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</row>
    <row r="12" spans="1:32" ht="12.75" customHeight="1">
      <c r="A12" s="31" t="s">
        <v>36</v>
      </c>
      <c r="B12" s="32"/>
      <c r="C12" s="32"/>
      <c r="D12" s="32"/>
      <c r="E12" s="32"/>
      <c r="F12" s="32"/>
      <c r="G12" s="32">
        <v>1</v>
      </c>
      <c r="H12" s="33"/>
      <c r="I12" s="5"/>
      <c r="J12" s="5"/>
      <c r="K12" s="32"/>
      <c r="L12" s="17"/>
      <c r="M12" s="153">
        <v>1</v>
      </c>
      <c r="N12" s="23"/>
      <c r="O12" s="5"/>
      <c r="P12" s="32"/>
      <c r="Q12" s="62"/>
      <c r="R12" s="5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</row>
    <row r="13" spans="1:32" ht="12.75" customHeight="1">
      <c r="A13" s="31" t="s">
        <v>37</v>
      </c>
      <c r="B13" s="32"/>
      <c r="C13" s="32"/>
      <c r="D13" s="32"/>
      <c r="E13" s="32"/>
      <c r="F13" s="32"/>
      <c r="G13" s="32">
        <v>1</v>
      </c>
      <c r="H13" s="33"/>
      <c r="I13" s="5"/>
      <c r="J13" s="5"/>
      <c r="K13" s="32"/>
      <c r="L13" s="17"/>
      <c r="M13" s="153">
        <v>1</v>
      </c>
      <c r="N13" s="23"/>
      <c r="O13" s="5"/>
      <c r="P13" s="32"/>
      <c r="Q13" s="62"/>
      <c r="R13" s="5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</row>
    <row r="14" spans="1:32" ht="12.75" customHeight="1">
      <c r="A14" s="31" t="s">
        <v>38</v>
      </c>
      <c r="B14" s="32"/>
      <c r="C14" s="32"/>
      <c r="D14" s="32"/>
      <c r="E14" s="32"/>
      <c r="F14" s="32"/>
      <c r="G14" s="32">
        <v>1</v>
      </c>
      <c r="H14" s="33">
        <v>1</v>
      </c>
      <c r="I14" s="5"/>
      <c r="J14" s="5"/>
      <c r="K14" s="32"/>
      <c r="L14" s="17"/>
      <c r="M14" s="153">
        <v>1</v>
      </c>
      <c r="N14" s="23"/>
      <c r="O14" s="5"/>
      <c r="P14" s="32"/>
      <c r="Q14" s="62"/>
      <c r="R14" s="5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</row>
    <row r="15" spans="1:32" ht="12.75" customHeight="1">
      <c r="A15" s="31"/>
      <c r="B15" s="32"/>
      <c r="C15" s="32"/>
      <c r="D15" s="32"/>
      <c r="E15" s="32"/>
      <c r="F15" s="32"/>
      <c r="G15" s="32"/>
      <c r="H15" s="32">
        <f>SUM(H10:H11)</f>
        <v>39</v>
      </c>
      <c r="I15" s="5">
        <f>H10/B5</f>
        <v>0.2857142857142857</v>
      </c>
      <c r="J15" s="5">
        <f>H15/B5</f>
        <v>0.37142857142857144</v>
      </c>
      <c r="K15" s="5">
        <f>J15-I15</f>
        <v>8.5714285714285743E-2</v>
      </c>
      <c r="L15" s="17"/>
      <c r="M15" s="32"/>
      <c r="N15" s="23"/>
      <c r="O15" s="5"/>
      <c r="P15" s="32"/>
      <c r="Q15" s="62" t="s">
        <v>25</v>
      </c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</row>
    <row r="16" spans="1:32" ht="12.75" customHeight="1">
      <c r="A16" s="32"/>
      <c r="B16" s="32"/>
      <c r="C16" s="32"/>
      <c r="D16" s="32"/>
      <c r="E16" s="32"/>
      <c r="F16" s="32"/>
      <c r="G16" s="32"/>
      <c r="H16" s="32"/>
      <c r="I16" s="5"/>
      <c r="J16" s="5"/>
      <c r="K16" s="32"/>
      <c r="L16" s="5"/>
      <c r="M16" s="32"/>
      <c r="N16" s="32"/>
      <c r="O16" s="32"/>
      <c r="P16" s="32"/>
      <c r="Q16" s="62" t="s">
        <v>26</v>
      </c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</row>
    <row r="17" spans="1:32" ht="12.75" customHeight="1">
      <c r="A17" s="44" t="s">
        <v>55</v>
      </c>
      <c r="B17" s="32"/>
      <c r="C17" s="32"/>
      <c r="D17" s="32"/>
      <c r="E17" s="32"/>
      <c r="F17" s="32"/>
      <c r="G17" s="32"/>
      <c r="H17" s="32"/>
      <c r="I17" s="5"/>
      <c r="J17" s="5"/>
      <c r="K17" s="32"/>
      <c r="L17" s="5"/>
      <c r="M17" s="32"/>
      <c r="N17" s="32"/>
      <c r="O17" s="32"/>
      <c r="P17" s="32"/>
      <c r="Q17" s="62" t="s">
        <v>27</v>
      </c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</row>
    <row r="18" spans="1:32" ht="25.5" customHeight="1">
      <c r="A18" s="32"/>
      <c r="B18" s="212" t="s">
        <v>1</v>
      </c>
      <c r="C18" s="213"/>
      <c r="D18" s="213"/>
      <c r="E18" s="213"/>
      <c r="F18" s="213"/>
      <c r="G18" s="213"/>
      <c r="H18" s="32"/>
      <c r="I18" s="7" t="s">
        <v>2</v>
      </c>
      <c r="J18" s="7" t="s">
        <v>3</v>
      </c>
      <c r="K18" s="8" t="s">
        <v>4</v>
      </c>
      <c r="L18" s="7" t="s">
        <v>5</v>
      </c>
      <c r="M18" s="9" t="s">
        <v>6</v>
      </c>
      <c r="N18" s="9" t="s">
        <v>7</v>
      </c>
      <c r="O18" s="10" t="s">
        <v>8</v>
      </c>
      <c r="P18" s="32"/>
      <c r="Q18" s="27" t="s">
        <v>132</v>
      </c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</row>
    <row r="19" spans="1:32" ht="12.75" customHeight="1">
      <c r="A19" s="150" t="s">
        <v>9</v>
      </c>
      <c r="B19" s="151">
        <v>1</v>
      </c>
      <c r="C19" s="151">
        <v>2</v>
      </c>
      <c r="D19" s="151">
        <v>3</v>
      </c>
      <c r="E19" s="151">
        <v>4</v>
      </c>
      <c r="F19" s="151">
        <v>5</v>
      </c>
      <c r="G19" s="151">
        <v>6</v>
      </c>
      <c r="H19" s="152" t="s">
        <v>10</v>
      </c>
      <c r="I19" s="15"/>
      <c r="J19" s="15"/>
      <c r="K19" s="16"/>
      <c r="L19" s="17"/>
      <c r="M19" s="6"/>
      <c r="N19" s="6"/>
      <c r="O19" s="5"/>
      <c r="P19" s="32"/>
      <c r="Q19" s="27" t="s">
        <v>133</v>
      </c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</row>
    <row r="20" spans="1:32" ht="12.75" customHeight="1">
      <c r="A20" s="31" t="s">
        <v>19</v>
      </c>
      <c r="B20" s="13">
        <v>39</v>
      </c>
      <c r="C20" s="13"/>
      <c r="D20" s="13"/>
      <c r="E20" s="13"/>
      <c r="F20" s="13"/>
      <c r="G20" s="13"/>
      <c r="H20" s="19"/>
      <c r="I20" s="15"/>
      <c r="J20" s="15"/>
      <c r="K20" s="16"/>
      <c r="L20" s="17"/>
      <c r="M20" s="20">
        <f>B20</f>
        <v>39</v>
      </c>
      <c r="N20" s="6"/>
      <c r="O20" s="5"/>
      <c r="P20" s="32"/>
      <c r="Q20" s="27" t="s">
        <v>134</v>
      </c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</row>
    <row r="21" spans="1:32" ht="12.75" customHeight="1">
      <c r="A21" s="31" t="s">
        <v>20</v>
      </c>
      <c r="B21" s="32"/>
      <c r="C21" s="32">
        <v>22</v>
      </c>
      <c r="D21" s="32"/>
      <c r="E21" s="32"/>
      <c r="F21" s="32"/>
      <c r="G21" s="32"/>
      <c r="H21" s="19"/>
      <c r="I21" s="5"/>
      <c r="J21" s="5"/>
      <c r="K21" s="32"/>
      <c r="L21" s="17">
        <f>C21/B20</f>
        <v>0.5641025641025641</v>
      </c>
      <c r="M21" s="153">
        <v>22</v>
      </c>
      <c r="N21" s="23">
        <f t="shared" ref="N21:N25" si="2">M21/M20</f>
        <v>0.5641025641025641</v>
      </c>
      <c r="O21" s="5">
        <f t="shared" ref="O21:O25" si="3">100%-N21</f>
        <v>0.4358974358974359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</row>
    <row r="22" spans="1:32" ht="12.75" customHeight="1">
      <c r="A22" s="31" t="s">
        <v>21</v>
      </c>
      <c r="B22" s="32"/>
      <c r="C22" s="32"/>
      <c r="D22" s="32">
        <v>19</v>
      </c>
      <c r="E22" s="32"/>
      <c r="F22" s="32"/>
      <c r="G22" s="32"/>
      <c r="H22" s="19"/>
      <c r="I22" s="5"/>
      <c r="J22" s="5"/>
      <c r="K22" s="32"/>
      <c r="L22" s="17">
        <f>D22/C21</f>
        <v>0.86363636363636365</v>
      </c>
      <c r="M22" s="153">
        <v>22</v>
      </c>
      <c r="N22" s="23">
        <f t="shared" si="2"/>
        <v>1</v>
      </c>
      <c r="O22" s="5">
        <f t="shared" si="3"/>
        <v>0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</row>
    <row r="23" spans="1:32" ht="12.75" customHeight="1">
      <c r="A23" s="31" t="s">
        <v>22</v>
      </c>
      <c r="B23" s="32"/>
      <c r="C23" s="32"/>
      <c r="D23" s="32"/>
      <c r="E23" s="32">
        <v>17</v>
      </c>
      <c r="F23" s="32"/>
      <c r="G23" s="32"/>
      <c r="H23" s="19"/>
      <c r="I23" s="5"/>
      <c r="J23" s="5"/>
      <c r="K23" s="32"/>
      <c r="L23" s="17">
        <f>E23/D22</f>
        <v>0.89473684210526316</v>
      </c>
      <c r="M23" s="153">
        <v>19</v>
      </c>
      <c r="N23" s="23">
        <f t="shared" si="2"/>
        <v>0.86363636363636365</v>
      </c>
      <c r="O23" s="5">
        <f t="shared" si="3"/>
        <v>0.13636363636363635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</row>
    <row r="24" spans="1:32" ht="12.75" customHeight="1">
      <c r="A24" s="31" t="s">
        <v>33</v>
      </c>
      <c r="B24" s="32"/>
      <c r="C24" s="32"/>
      <c r="D24" s="32"/>
      <c r="E24" s="32"/>
      <c r="F24" s="32">
        <v>15</v>
      </c>
      <c r="G24" s="32"/>
      <c r="H24" s="19"/>
      <c r="I24" s="5"/>
      <c r="J24" s="5"/>
      <c r="K24" s="32"/>
      <c r="L24" s="17">
        <f>F24/E23</f>
        <v>0.88235294117647056</v>
      </c>
      <c r="M24" s="153">
        <v>17</v>
      </c>
      <c r="N24" s="23">
        <f t="shared" si="2"/>
        <v>0.89473684210526316</v>
      </c>
      <c r="O24" s="5">
        <f t="shared" si="3"/>
        <v>0.10526315789473684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</row>
    <row r="25" spans="1:32" ht="12.75" customHeight="1">
      <c r="A25" s="31" t="s">
        <v>34</v>
      </c>
      <c r="B25" s="32"/>
      <c r="C25" s="32"/>
      <c r="D25" s="32"/>
      <c r="E25" s="32"/>
      <c r="F25" s="32"/>
      <c r="G25" s="32">
        <v>15</v>
      </c>
      <c r="H25" s="33">
        <v>11</v>
      </c>
      <c r="I25" s="5"/>
      <c r="J25" s="5"/>
      <c r="K25" s="32"/>
      <c r="L25" s="17">
        <f>G25/F24</f>
        <v>1</v>
      </c>
      <c r="M25" s="153">
        <v>16</v>
      </c>
      <c r="N25" s="23">
        <f t="shared" si="2"/>
        <v>0.94117647058823528</v>
      </c>
      <c r="O25" s="5">
        <f t="shared" si="3"/>
        <v>5.8823529411764719E-2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</row>
    <row r="26" spans="1:32" ht="12.75" customHeight="1">
      <c r="A26" s="31" t="s">
        <v>36</v>
      </c>
      <c r="B26" s="32"/>
      <c r="C26" s="32"/>
      <c r="D26" s="32"/>
      <c r="E26" s="32"/>
      <c r="F26" s="32"/>
      <c r="G26" s="32">
        <v>5</v>
      </c>
      <c r="H26" s="33">
        <v>2</v>
      </c>
      <c r="I26" s="5"/>
      <c r="J26" s="5"/>
      <c r="K26" s="32"/>
      <c r="L26" s="17"/>
      <c r="M26" s="153">
        <v>5</v>
      </c>
      <c r="N26" s="23"/>
      <c r="O26" s="5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</row>
    <row r="27" spans="1:32" ht="12.75" customHeight="1">
      <c r="A27" s="31" t="s">
        <v>37</v>
      </c>
      <c r="B27" s="32"/>
      <c r="C27" s="32"/>
      <c r="D27" s="32"/>
      <c r="E27" s="32"/>
      <c r="F27" s="32"/>
      <c r="G27" s="32">
        <v>3</v>
      </c>
      <c r="H27" s="33">
        <v>1</v>
      </c>
      <c r="I27" s="5"/>
      <c r="J27" s="5"/>
      <c r="K27" s="32"/>
      <c r="L27" s="17"/>
      <c r="M27" s="153">
        <v>3</v>
      </c>
      <c r="N27" s="23"/>
      <c r="O27" s="5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</row>
    <row r="28" spans="1:32" ht="12.75" customHeight="1">
      <c r="A28" s="31" t="s">
        <v>38</v>
      </c>
      <c r="B28" s="32"/>
      <c r="C28" s="32"/>
      <c r="D28" s="32"/>
      <c r="E28" s="32"/>
      <c r="F28" s="32"/>
      <c r="G28" s="32">
        <v>2</v>
      </c>
      <c r="H28" s="33">
        <v>2</v>
      </c>
      <c r="I28" s="5"/>
      <c r="J28" s="5"/>
      <c r="K28" s="32"/>
      <c r="L28" s="17"/>
      <c r="M28" s="153">
        <v>2</v>
      </c>
      <c r="N28" s="23"/>
      <c r="O28" s="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</row>
    <row r="29" spans="1:32" ht="12.75" customHeight="1">
      <c r="A29" s="32"/>
      <c r="B29" s="32"/>
      <c r="C29" s="32"/>
      <c r="D29" s="32"/>
      <c r="E29" s="32"/>
      <c r="F29" s="32"/>
      <c r="G29" s="32"/>
      <c r="H29" s="32">
        <f>SUM(H25:H28)</f>
        <v>16</v>
      </c>
      <c r="I29" s="5">
        <f>H25/B20</f>
        <v>0.28205128205128205</v>
      </c>
      <c r="J29" s="5">
        <f>H29/B20</f>
        <v>0.41025641025641024</v>
      </c>
      <c r="K29" s="5">
        <f>J29-I29</f>
        <v>0.12820512820512819</v>
      </c>
      <c r="L29" s="17"/>
      <c r="M29" s="32"/>
      <c r="N29" s="23"/>
      <c r="O29" s="5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</row>
    <row r="30" spans="1:32" ht="12.75" customHeight="1">
      <c r="A30" s="32"/>
      <c r="B30" s="32"/>
      <c r="C30" s="32"/>
      <c r="D30" s="32"/>
      <c r="E30" s="32"/>
      <c r="F30" s="32"/>
      <c r="G30" s="32"/>
      <c r="H30" s="32"/>
      <c r="I30" s="5"/>
      <c r="J30" s="5"/>
      <c r="K30" s="32"/>
      <c r="L30" s="5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</row>
    <row r="31" spans="1:32" ht="12.75" customHeight="1">
      <c r="A31" s="44" t="s">
        <v>56</v>
      </c>
      <c r="B31" s="32"/>
      <c r="C31" s="32"/>
      <c r="D31" s="32"/>
      <c r="E31" s="32"/>
      <c r="F31" s="32"/>
      <c r="G31" s="32"/>
      <c r="H31" s="32"/>
      <c r="I31" s="5"/>
      <c r="J31" s="5"/>
      <c r="K31" s="32"/>
      <c r="L31" s="5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</row>
    <row r="32" spans="1:32" ht="25.5" customHeight="1">
      <c r="A32" s="32"/>
      <c r="B32" s="212" t="s">
        <v>1</v>
      </c>
      <c r="C32" s="213"/>
      <c r="D32" s="213"/>
      <c r="E32" s="213"/>
      <c r="F32" s="213"/>
      <c r="G32" s="213"/>
      <c r="H32" s="32"/>
      <c r="I32" s="7" t="s">
        <v>2</v>
      </c>
      <c r="J32" s="7" t="s">
        <v>3</v>
      </c>
      <c r="K32" s="8" t="s">
        <v>4</v>
      </c>
      <c r="L32" s="7" t="s">
        <v>5</v>
      </c>
      <c r="M32" s="9" t="s">
        <v>6</v>
      </c>
      <c r="N32" s="9" t="s">
        <v>7</v>
      </c>
      <c r="O32" s="10" t="s">
        <v>8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</row>
    <row r="33" spans="1:32" ht="12.75" customHeight="1">
      <c r="A33" s="150" t="s">
        <v>9</v>
      </c>
      <c r="B33" s="151">
        <v>1</v>
      </c>
      <c r="C33" s="151">
        <v>2</v>
      </c>
      <c r="D33" s="151">
        <v>3</v>
      </c>
      <c r="E33" s="151">
        <v>4</v>
      </c>
      <c r="F33" s="151">
        <v>5</v>
      </c>
      <c r="G33" s="151">
        <v>6</v>
      </c>
      <c r="H33" s="152" t="s">
        <v>10</v>
      </c>
      <c r="I33" s="15"/>
      <c r="J33" s="15"/>
      <c r="K33" s="16"/>
      <c r="L33" s="17"/>
      <c r="M33" s="6"/>
      <c r="N33" s="6"/>
      <c r="O33" s="5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</row>
    <row r="34" spans="1:32" ht="12.75" customHeight="1">
      <c r="A34" s="31" t="s">
        <v>20</v>
      </c>
      <c r="B34" s="13">
        <v>103</v>
      </c>
      <c r="C34" s="13"/>
      <c r="D34" s="13"/>
      <c r="E34" s="13"/>
      <c r="F34" s="13"/>
      <c r="G34" s="13"/>
      <c r="H34" s="19"/>
      <c r="I34" s="15"/>
      <c r="J34" s="15"/>
      <c r="K34" s="16"/>
      <c r="L34" s="17"/>
      <c r="M34" s="20">
        <f>B34</f>
        <v>103</v>
      </c>
      <c r="N34" s="6"/>
      <c r="O34" s="5"/>
      <c r="P34" s="32"/>
      <c r="Q34" s="4"/>
      <c r="R34" s="11" t="s">
        <v>30</v>
      </c>
      <c r="S34" s="11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</row>
    <row r="35" spans="1:32" ht="12.75" customHeight="1">
      <c r="A35" s="31" t="s">
        <v>21</v>
      </c>
      <c r="B35" s="32"/>
      <c r="C35" s="32">
        <v>90</v>
      </c>
      <c r="D35" s="32"/>
      <c r="E35" s="32"/>
      <c r="F35" s="32"/>
      <c r="G35" s="32"/>
      <c r="H35" s="33"/>
      <c r="I35" s="5"/>
      <c r="J35" s="5"/>
      <c r="K35" s="32"/>
      <c r="L35" s="17">
        <f>C35/B34</f>
        <v>0.87378640776699024</v>
      </c>
      <c r="M35" s="20">
        <v>90</v>
      </c>
      <c r="N35" s="23">
        <f t="shared" ref="N35:N39" si="4">M35/M34</f>
        <v>0.87378640776699024</v>
      </c>
      <c r="O35" s="5">
        <f t="shared" ref="O35:O39" si="5">100%-N35</f>
        <v>0.12621359223300976</v>
      </c>
      <c r="P35" s="32"/>
      <c r="Q35" s="4"/>
      <c r="R35" s="11"/>
      <c r="S35" s="1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</row>
    <row r="36" spans="1:32" ht="12.75" customHeight="1">
      <c r="A36" s="31" t="s">
        <v>22</v>
      </c>
      <c r="B36" s="32"/>
      <c r="C36" s="32"/>
      <c r="D36" s="32">
        <v>70</v>
      </c>
      <c r="E36" s="32"/>
      <c r="F36" s="32"/>
      <c r="G36" s="32"/>
      <c r="H36" s="33"/>
      <c r="I36" s="5"/>
      <c r="J36" s="5"/>
      <c r="K36" s="32"/>
      <c r="L36" s="17">
        <f>D36/C35</f>
        <v>0.77777777777777779</v>
      </c>
      <c r="M36" s="153">
        <v>81</v>
      </c>
      <c r="N36" s="23">
        <f t="shared" si="4"/>
        <v>0.9</v>
      </c>
      <c r="O36" s="5">
        <f t="shared" si="5"/>
        <v>9.9999999999999978E-2</v>
      </c>
      <c r="P36" s="32"/>
      <c r="Q36" s="32"/>
      <c r="R36" s="154"/>
      <c r="S36" s="154"/>
      <c r="T36" s="11"/>
      <c r="U36" s="11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</row>
    <row r="37" spans="1:32" ht="12.75" customHeight="1">
      <c r="A37" s="31" t="s">
        <v>33</v>
      </c>
      <c r="B37" s="32"/>
      <c r="C37" s="32"/>
      <c r="D37" s="32"/>
      <c r="E37" s="32">
        <v>65</v>
      </c>
      <c r="F37" s="32"/>
      <c r="G37" s="32"/>
      <c r="H37" s="33"/>
      <c r="I37" s="5"/>
      <c r="J37" s="5"/>
      <c r="K37" s="32"/>
      <c r="L37" s="17">
        <f>E37/D36</f>
        <v>0.9285714285714286</v>
      </c>
      <c r="M37" s="153">
        <v>80</v>
      </c>
      <c r="N37" s="23">
        <f t="shared" si="4"/>
        <v>0.98765432098765427</v>
      </c>
      <c r="O37" s="5">
        <f t="shared" si="5"/>
        <v>1.2345679012345734E-2</v>
      </c>
      <c r="P37" s="32"/>
      <c r="Q37" s="32"/>
      <c r="R37" s="154"/>
      <c r="S37" s="154"/>
      <c r="T37" s="11"/>
      <c r="U37" s="11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</row>
    <row r="38" spans="1:32" ht="12.75" customHeight="1">
      <c r="A38" s="31" t="s">
        <v>34</v>
      </c>
      <c r="B38" s="32"/>
      <c r="C38" s="32"/>
      <c r="D38" s="32"/>
      <c r="E38" s="32"/>
      <c r="F38" s="32">
        <v>64</v>
      </c>
      <c r="G38" s="32"/>
      <c r="H38" s="33"/>
      <c r="I38" s="5"/>
      <c r="J38" s="5"/>
      <c r="K38" s="32"/>
      <c r="L38" s="17">
        <f>F38/E37</f>
        <v>0.98461538461538467</v>
      </c>
      <c r="M38" s="153">
        <v>77</v>
      </c>
      <c r="N38" s="23">
        <f t="shared" si="4"/>
        <v>0.96250000000000002</v>
      </c>
      <c r="O38" s="5">
        <f t="shared" si="5"/>
        <v>3.7499999999999978E-2</v>
      </c>
      <c r="P38" s="32"/>
      <c r="Q38" s="21" t="s">
        <v>12</v>
      </c>
      <c r="R38" s="22" t="s">
        <v>18</v>
      </c>
      <c r="S38" s="22" t="s">
        <v>19</v>
      </c>
      <c r="T38" s="154"/>
      <c r="U38" s="154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</row>
    <row r="39" spans="1:32" ht="12.75" customHeight="1">
      <c r="A39" s="31" t="s">
        <v>36</v>
      </c>
      <c r="B39" s="32"/>
      <c r="C39" s="32"/>
      <c r="D39" s="32"/>
      <c r="E39" s="32"/>
      <c r="F39" s="32"/>
      <c r="G39" s="32">
        <v>64</v>
      </c>
      <c r="H39" s="33">
        <v>58</v>
      </c>
      <c r="I39" s="5"/>
      <c r="J39" s="5"/>
      <c r="K39" s="32"/>
      <c r="L39" s="5">
        <f>G39/F38</f>
        <v>1</v>
      </c>
      <c r="M39" s="153">
        <v>76</v>
      </c>
      <c r="N39" s="23">
        <f t="shared" si="4"/>
        <v>0.98701298701298701</v>
      </c>
      <c r="O39" s="5">
        <f t="shared" si="5"/>
        <v>1.2987012987012991E-2</v>
      </c>
      <c r="P39" s="32"/>
      <c r="Q39" s="62" t="s">
        <v>23</v>
      </c>
      <c r="R39" s="23">
        <f>N6</f>
        <v>0.75238095238095237</v>
      </c>
      <c r="S39" s="23">
        <f>N21</f>
        <v>0.5641025641025641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</row>
    <row r="40" spans="1:32" ht="12.75" customHeight="1">
      <c r="A40" s="31" t="s">
        <v>37</v>
      </c>
      <c r="B40" s="32"/>
      <c r="C40" s="32"/>
      <c r="D40" s="32"/>
      <c r="E40" s="32"/>
      <c r="F40" s="32"/>
      <c r="G40" s="32">
        <v>15</v>
      </c>
      <c r="H40" s="33">
        <v>7</v>
      </c>
      <c r="I40" s="5"/>
      <c r="J40" s="5"/>
      <c r="K40" s="32"/>
      <c r="L40" s="5"/>
      <c r="M40" s="153">
        <v>16</v>
      </c>
      <c r="N40" s="23"/>
      <c r="O40" s="5"/>
      <c r="P40" s="32"/>
      <c r="Q40" s="62"/>
      <c r="R40" s="23"/>
      <c r="S40" s="23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</row>
    <row r="41" spans="1:32" ht="12.75" customHeight="1">
      <c r="A41" s="31" t="s">
        <v>38</v>
      </c>
      <c r="B41" s="32"/>
      <c r="C41" s="32"/>
      <c r="D41" s="32"/>
      <c r="E41" s="32"/>
      <c r="F41" s="32"/>
      <c r="G41" s="32">
        <v>6</v>
      </c>
      <c r="H41" s="33">
        <v>4</v>
      </c>
      <c r="I41" s="5"/>
      <c r="J41" s="5"/>
      <c r="K41" s="32"/>
      <c r="L41" s="5"/>
      <c r="M41" s="153">
        <v>7</v>
      </c>
      <c r="N41" s="23"/>
      <c r="O41" s="5"/>
      <c r="P41" s="32"/>
      <c r="Q41" s="62"/>
      <c r="R41" s="23"/>
      <c r="S41" s="23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</row>
    <row r="42" spans="1:32" ht="12.75" customHeight="1">
      <c r="A42" s="31" t="s">
        <v>39</v>
      </c>
      <c r="B42" s="32"/>
      <c r="C42" s="32"/>
      <c r="D42" s="32"/>
      <c r="E42" s="32"/>
      <c r="F42" s="32"/>
      <c r="G42" s="32">
        <v>2</v>
      </c>
      <c r="H42" s="33">
        <v>2</v>
      </c>
      <c r="I42" s="5"/>
      <c r="J42" s="5"/>
      <c r="K42" s="32"/>
      <c r="L42" s="5"/>
      <c r="M42" s="153">
        <v>2</v>
      </c>
      <c r="N42" s="23"/>
      <c r="O42" s="5"/>
      <c r="P42" s="32"/>
      <c r="Q42" s="62"/>
      <c r="R42" s="23"/>
      <c r="S42" s="23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</row>
    <row r="43" spans="1:32" ht="12.75" customHeight="1">
      <c r="A43" s="32"/>
      <c r="B43" s="32"/>
      <c r="C43" s="32"/>
      <c r="D43" s="32"/>
      <c r="E43" s="32"/>
      <c r="F43" s="32"/>
      <c r="G43" s="32"/>
      <c r="H43" s="32">
        <f>SUM(H39:H42)</f>
        <v>71</v>
      </c>
      <c r="I43" s="5">
        <f>H39/B34</f>
        <v>0.56310679611650483</v>
      </c>
      <c r="J43" s="5">
        <f>H43/B34</f>
        <v>0.68932038834951459</v>
      </c>
      <c r="K43" s="5">
        <f>J43-I43</f>
        <v>0.12621359223300976</v>
      </c>
      <c r="L43" s="5"/>
      <c r="M43" s="32"/>
      <c r="N43" s="32"/>
      <c r="O43" s="32"/>
      <c r="P43" s="32"/>
      <c r="Q43" s="62" t="s">
        <v>24</v>
      </c>
      <c r="R43" s="23">
        <f>N15</f>
        <v>0</v>
      </c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</row>
    <row r="44" spans="1:32" ht="12.75" customHeight="1">
      <c r="A44" s="44" t="s">
        <v>57</v>
      </c>
      <c r="B44" s="32"/>
      <c r="C44" s="32"/>
      <c r="D44" s="32"/>
      <c r="E44" s="32"/>
      <c r="F44" s="32"/>
      <c r="G44" s="32"/>
      <c r="H44" s="32"/>
      <c r="I44" s="5"/>
      <c r="J44" s="5"/>
      <c r="K44" s="32"/>
      <c r="L44" s="5"/>
      <c r="M44" s="32"/>
      <c r="N44" s="32"/>
      <c r="O44" s="32"/>
      <c r="P44" s="32"/>
      <c r="Q44" s="62" t="s">
        <v>25</v>
      </c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</row>
    <row r="45" spans="1:32" ht="25.5" customHeight="1">
      <c r="A45" s="32"/>
      <c r="B45" s="212" t="s">
        <v>1</v>
      </c>
      <c r="C45" s="213"/>
      <c r="D45" s="213"/>
      <c r="E45" s="213"/>
      <c r="F45" s="213"/>
      <c r="G45" s="213"/>
      <c r="H45" s="32"/>
      <c r="I45" s="7" t="s">
        <v>2</v>
      </c>
      <c r="J45" s="7" t="s">
        <v>3</v>
      </c>
      <c r="K45" s="8" t="s">
        <v>4</v>
      </c>
      <c r="L45" s="7" t="s">
        <v>5</v>
      </c>
      <c r="M45" s="9" t="s">
        <v>6</v>
      </c>
      <c r="N45" s="9" t="s">
        <v>7</v>
      </c>
      <c r="O45" s="10" t="s">
        <v>8</v>
      </c>
      <c r="P45" s="32"/>
      <c r="Q45" s="62" t="s">
        <v>26</v>
      </c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</row>
    <row r="46" spans="1:32" ht="12.75" customHeight="1">
      <c r="A46" s="150" t="s">
        <v>9</v>
      </c>
      <c r="B46" s="151">
        <v>1</v>
      </c>
      <c r="C46" s="151">
        <v>2</v>
      </c>
      <c r="D46" s="151">
        <v>3</v>
      </c>
      <c r="E46" s="151">
        <v>4</v>
      </c>
      <c r="F46" s="151">
        <v>5</v>
      </c>
      <c r="G46" s="151">
        <v>6</v>
      </c>
      <c r="H46" s="152" t="s">
        <v>10</v>
      </c>
      <c r="I46" s="15"/>
      <c r="J46" s="15"/>
      <c r="K46" s="16"/>
      <c r="L46" s="17"/>
      <c r="M46" s="6"/>
      <c r="N46" s="6"/>
      <c r="O46" s="5"/>
      <c r="P46" s="32"/>
      <c r="Q46" s="62" t="s">
        <v>27</v>
      </c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</row>
    <row r="47" spans="1:32" ht="12.75" customHeight="1">
      <c r="A47" s="31" t="s">
        <v>21</v>
      </c>
      <c r="B47" s="13">
        <v>43</v>
      </c>
      <c r="C47" s="13"/>
      <c r="D47" s="13"/>
      <c r="E47" s="13"/>
      <c r="F47" s="13"/>
      <c r="G47" s="13"/>
      <c r="H47" s="19"/>
      <c r="I47" s="15"/>
      <c r="J47" s="15"/>
      <c r="K47" s="16"/>
      <c r="L47" s="17"/>
      <c r="M47" s="20">
        <f>B47</f>
        <v>43</v>
      </c>
      <c r="N47" s="6"/>
      <c r="O47" s="5"/>
      <c r="P47" s="32"/>
      <c r="Q47" s="27" t="s">
        <v>132</v>
      </c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</row>
    <row r="48" spans="1:32" ht="12.75" customHeight="1">
      <c r="A48" s="31" t="s">
        <v>22</v>
      </c>
      <c r="B48" s="32"/>
      <c r="C48" s="32">
        <v>33</v>
      </c>
      <c r="D48" s="32"/>
      <c r="E48" s="32"/>
      <c r="F48" s="32"/>
      <c r="G48" s="32"/>
      <c r="H48" s="19"/>
      <c r="I48" s="5"/>
      <c r="J48" s="5"/>
      <c r="K48" s="32"/>
      <c r="L48" s="17">
        <f>C48/B47</f>
        <v>0.76744186046511631</v>
      </c>
      <c r="M48" s="153">
        <v>33</v>
      </c>
      <c r="N48" s="23">
        <f t="shared" ref="N48:N52" si="6">M48/M47</f>
        <v>0.76744186046511631</v>
      </c>
      <c r="O48" s="5">
        <f t="shared" ref="O48:O52" si="7">100%-N48</f>
        <v>0.23255813953488369</v>
      </c>
      <c r="P48" s="32"/>
      <c r="Q48" s="27" t="s">
        <v>133</v>
      </c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</row>
    <row r="49" spans="1:32" ht="12.75" customHeight="1">
      <c r="A49" s="31" t="s">
        <v>33</v>
      </c>
      <c r="B49" s="32"/>
      <c r="C49" s="32"/>
      <c r="D49" s="32">
        <v>19</v>
      </c>
      <c r="E49" s="32"/>
      <c r="F49" s="32"/>
      <c r="G49" s="32"/>
      <c r="H49" s="19"/>
      <c r="I49" s="5"/>
      <c r="J49" s="5"/>
      <c r="K49" s="32"/>
      <c r="L49" s="17">
        <f>D49/C48</f>
        <v>0.5757575757575758</v>
      </c>
      <c r="M49" s="153">
        <v>21</v>
      </c>
      <c r="N49" s="23">
        <f t="shared" si="6"/>
        <v>0.63636363636363635</v>
      </c>
      <c r="O49" s="5">
        <f t="shared" si="7"/>
        <v>0.36363636363636365</v>
      </c>
      <c r="P49" s="32"/>
      <c r="Q49" s="27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</row>
    <row r="50" spans="1:32" ht="12.75" customHeight="1">
      <c r="A50" s="31" t="s">
        <v>34</v>
      </c>
      <c r="B50" s="32"/>
      <c r="C50" s="32"/>
      <c r="D50" s="32"/>
      <c r="E50" s="32">
        <v>14</v>
      </c>
      <c r="F50" s="32"/>
      <c r="G50" s="32"/>
      <c r="H50" s="19"/>
      <c r="I50" s="5"/>
      <c r="J50" s="5"/>
      <c r="K50" s="32"/>
      <c r="L50" s="17">
        <f>E50/D49</f>
        <v>0.73684210526315785</v>
      </c>
      <c r="M50" s="153">
        <v>20</v>
      </c>
      <c r="N50" s="23">
        <f t="shared" si="6"/>
        <v>0.95238095238095233</v>
      </c>
      <c r="O50" s="5">
        <f t="shared" si="7"/>
        <v>4.7619047619047672E-2</v>
      </c>
      <c r="P50" s="32"/>
      <c r="Q50" s="27" t="s">
        <v>134</v>
      </c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</row>
    <row r="51" spans="1:32" ht="12.75" customHeight="1">
      <c r="A51" s="31" t="s">
        <v>36</v>
      </c>
      <c r="B51" s="32"/>
      <c r="C51" s="32"/>
      <c r="D51" s="32"/>
      <c r="E51" s="32"/>
      <c r="F51" s="32">
        <v>13</v>
      </c>
      <c r="G51" s="32"/>
      <c r="H51" s="19"/>
      <c r="I51" s="5"/>
      <c r="J51" s="5"/>
      <c r="K51" s="32"/>
      <c r="L51" s="5">
        <f>F51/E50</f>
        <v>0.9285714285714286</v>
      </c>
      <c r="M51" s="153">
        <v>15</v>
      </c>
      <c r="N51" s="23">
        <f t="shared" si="6"/>
        <v>0.75</v>
      </c>
      <c r="O51" s="5">
        <f t="shared" si="7"/>
        <v>0.25</v>
      </c>
      <c r="P51" s="32"/>
      <c r="Q51" s="32"/>
      <c r="R51" s="32"/>
      <c r="S51" s="32"/>
      <c r="T51" s="25"/>
      <c r="U51" s="25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</row>
    <row r="52" spans="1:32" ht="12.75" customHeight="1">
      <c r="A52" s="31" t="s">
        <v>37</v>
      </c>
      <c r="B52" s="32"/>
      <c r="C52" s="32"/>
      <c r="D52" s="32"/>
      <c r="E52" s="32"/>
      <c r="F52" s="32"/>
      <c r="G52" s="32">
        <v>13</v>
      </c>
      <c r="H52" s="19">
        <v>10</v>
      </c>
      <c r="I52" s="5"/>
      <c r="J52" s="5"/>
      <c r="K52" s="32"/>
      <c r="L52" s="5">
        <f>G52/F51</f>
        <v>1</v>
      </c>
      <c r="M52" s="153">
        <v>13</v>
      </c>
      <c r="N52" s="23">
        <f t="shared" si="6"/>
        <v>0.8666666666666667</v>
      </c>
      <c r="O52" s="5">
        <f t="shared" si="7"/>
        <v>0.1333333333333333</v>
      </c>
      <c r="P52" s="32"/>
      <c r="Q52" s="32"/>
      <c r="R52" s="32"/>
      <c r="S52" s="32"/>
      <c r="T52" s="29"/>
      <c r="U52" s="29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</row>
    <row r="53" spans="1:32" ht="12.75" customHeight="1">
      <c r="A53" s="31" t="s">
        <v>38</v>
      </c>
      <c r="B53" s="32"/>
      <c r="C53" s="32"/>
      <c r="D53" s="32"/>
      <c r="E53" s="32"/>
      <c r="F53" s="32"/>
      <c r="G53" s="32">
        <v>3</v>
      </c>
      <c r="H53" s="33">
        <v>1</v>
      </c>
      <c r="I53" s="5"/>
      <c r="J53" s="5"/>
      <c r="K53" s="32"/>
      <c r="L53" s="5"/>
      <c r="M53" s="153">
        <v>3</v>
      </c>
      <c r="N53" s="23"/>
      <c r="O53" s="5"/>
      <c r="P53" s="32"/>
      <c r="Q53" s="32"/>
      <c r="R53" s="32"/>
      <c r="S53" s="32"/>
      <c r="T53" s="29"/>
      <c r="U53" s="29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</row>
    <row r="54" spans="1:32" ht="12.75" customHeight="1">
      <c r="A54" s="31" t="s">
        <v>39</v>
      </c>
      <c r="B54" s="32"/>
      <c r="C54" s="32"/>
      <c r="D54" s="32"/>
      <c r="E54" s="32"/>
      <c r="F54" s="32"/>
      <c r="G54" s="32">
        <v>2</v>
      </c>
      <c r="H54" s="33"/>
      <c r="I54" s="5"/>
      <c r="J54" s="5"/>
      <c r="K54" s="32"/>
      <c r="L54" s="5"/>
      <c r="M54" s="153">
        <v>2</v>
      </c>
      <c r="N54" s="23"/>
      <c r="O54" s="5"/>
      <c r="P54" s="32"/>
      <c r="Q54" s="32"/>
      <c r="R54" s="32"/>
      <c r="S54" s="32"/>
      <c r="T54" s="29"/>
      <c r="U54" s="29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</row>
    <row r="55" spans="1:32" ht="12.75" customHeight="1">
      <c r="A55" s="31" t="s">
        <v>40</v>
      </c>
      <c r="B55" s="32"/>
      <c r="C55" s="32"/>
      <c r="D55" s="32"/>
      <c r="E55" s="32"/>
      <c r="F55" s="32"/>
      <c r="G55" s="32">
        <v>1</v>
      </c>
      <c r="H55" s="33"/>
      <c r="I55" s="5"/>
      <c r="J55" s="5"/>
      <c r="K55" s="32"/>
      <c r="L55" s="5"/>
      <c r="M55" s="153">
        <v>1</v>
      </c>
      <c r="N55" s="23"/>
      <c r="O55" s="5"/>
      <c r="P55" s="32"/>
      <c r="Q55" s="32"/>
      <c r="R55" s="32"/>
      <c r="S55" s="32"/>
      <c r="T55" s="29"/>
      <c r="U55" s="29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</row>
    <row r="56" spans="1:32" ht="12.75" customHeight="1">
      <c r="A56" s="31" t="s">
        <v>41</v>
      </c>
      <c r="B56" s="32"/>
      <c r="C56" s="32"/>
      <c r="D56" s="32"/>
      <c r="E56" s="32"/>
      <c r="F56" s="32"/>
      <c r="G56" s="32">
        <v>1</v>
      </c>
      <c r="H56" s="33">
        <v>1</v>
      </c>
      <c r="I56" s="5"/>
      <c r="J56" s="5"/>
      <c r="K56" s="32"/>
      <c r="L56" s="5"/>
      <c r="M56" s="153">
        <v>1</v>
      </c>
      <c r="N56" s="23"/>
      <c r="O56" s="5"/>
      <c r="P56" s="32"/>
      <c r="Q56" s="32"/>
      <c r="R56" s="32"/>
      <c r="S56" s="32"/>
      <c r="T56" s="29"/>
      <c r="U56" s="29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</row>
    <row r="57" spans="1:32" ht="12.75" customHeight="1">
      <c r="A57" s="32"/>
      <c r="B57" s="32"/>
      <c r="C57" s="32"/>
      <c r="D57" s="32"/>
      <c r="E57" s="32"/>
      <c r="F57" s="32"/>
      <c r="G57" s="32"/>
      <c r="H57" s="32">
        <f>SUM(H52:H56)</f>
        <v>12</v>
      </c>
      <c r="I57" s="5">
        <f>H52/B47</f>
        <v>0.23255813953488372</v>
      </c>
      <c r="J57" s="5">
        <f>H57/B47</f>
        <v>0.27906976744186046</v>
      </c>
      <c r="K57" s="5">
        <f>J57-I57</f>
        <v>4.6511627906976744E-2</v>
      </c>
      <c r="L57" s="5"/>
      <c r="M57" s="32"/>
      <c r="N57" s="32"/>
      <c r="O57" s="32"/>
      <c r="P57" s="32"/>
      <c r="Q57" s="32"/>
      <c r="R57" s="32"/>
      <c r="S57" s="32"/>
      <c r="T57" s="29"/>
      <c r="U57" s="29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</row>
    <row r="58" spans="1:32" ht="12.75" customHeight="1">
      <c r="A58" s="32"/>
      <c r="B58" s="32"/>
      <c r="C58" s="32"/>
      <c r="D58" s="32"/>
      <c r="E58" s="32"/>
      <c r="F58" s="32"/>
      <c r="G58" s="32"/>
      <c r="H58" s="32"/>
      <c r="I58" s="5"/>
      <c r="J58" s="5"/>
      <c r="K58" s="32"/>
      <c r="L58" s="5"/>
      <c r="M58" s="32"/>
      <c r="N58" s="32"/>
      <c r="O58" s="32"/>
      <c r="P58" s="32"/>
      <c r="Q58" s="32"/>
      <c r="R58" s="32"/>
      <c r="S58" s="32"/>
      <c r="T58" s="29"/>
      <c r="U58" s="29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</row>
    <row r="59" spans="1:32" ht="12.75" customHeight="1">
      <c r="A59" s="44" t="s">
        <v>58</v>
      </c>
      <c r="B59" s="32"/>
      <c r="C59" s="32"/>
      <c r="D59" s="32"/>
      <c r="E59" s="32"/>
      <c r="F59" s="32"/>
      <c r="G59" s="32"/>
      <c r="H59" s="32"/>
      <c r="I59" s="5"/>
      <c r="J59" s="5"/>
      <c r="K59" s="32"/>
      <c r="L59" s="5"/>
      <c r="M59" s="32"/>
      <c r="N59" s="32"/>
      <c r="O59" s="32"/>
      <c r="P59" s="32"/>
      <c r="Q59" s="32"/>
      <c r="R59" s="32"/>
      <c r="S59" s="32"/>
      <c r="T59" s="3"/>
      <c r="U59" s="3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</row>
    <row r="60" spans="1:32" ht="25.5" customHeight="1">
      <c r="A60" s="32"/>
      <c r="B60" s="212" t="s">
        <v>1</v>
      </c>
      <c r="C60" s="213"/>
      <c r="D60" s="213"/>
      <c r="E60" s="213"/>
      <c r="F60" s="213"/>
      <c r="G60" s="213"/>
      <c r="H60" s="32"/>
      <c r="I60" s="7" t="s">
        <v>2</v>
      </c>
      <c r="J60" s="7" t="s">
        <v>3</v>
      </c>
      <c r="K60" s="8" t="s">
        <v>4</v>
      </c>
      <c r="L60" s="7" t="s">
        <v>5</v>
      </c>
      <c r="M60" s="9" t="s">
        <v>6</v>
      </c>
      <c r="N60" s="9" t="s">
        <v>7</v>
      </c>
      <c r="O60" s="10" t="s">
        <v>8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</row>
    <row r="61" spans="1:32" ht="12.75" customHeight="1">
      <c r="A61" s="150" t="s">
        <v>9</v>
      </c>
      <c r="B61" s="151">
        <v>1</v>
      </c>
      <c r="C61" s="151">
        <v>2</v>
      </c>
      <c r="D61" s="151">
        <v>3</v>
      </c>
      <c r="E61" s="151">
        <v>4</v>
      </c>
      <c r="F61" s="151">
        <v>5</v>
      </c>
      <c r="G61" s="151">
        <v>6</v>
      </c>
      <c r="H61" s="152" t="s">
        <v>10</v>
      </c>
      <c r="I61" s="15"/>
      <c r="J61" s="15"/>
      <c r="K61" s="16"/>
      <c r="L61" s="17"/>
      <c r="M61" s="6"/>
      <c r="N61" s="6"/>
      <c r="O61" s="5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</row>
    <row r="62" spans="1:32" ht="12.75" customHeight="1">
      <c r="A62" s="31" t="s">
        <v>22</v>
      </c>
      <c r="B62" s="13">
        <v>109</v>
      </c>
      <c r="C62" s="13"/>
      <c r="D62" s="13"/>
      <c r="E62" s="13"/>
      <c r="F62" s="13"/>
      <c r="G62" s="13"/>
      <c r="H62" s="19"/>
      <c r="I62" s="15"/>
      <c r="J62" s="15"/>
      <c r="K62" s="16"/>
      <c r="L62" s="17"/>
      <c r="M62" s="20">
        <f>B62</f>
        <v>109</v>
      </c>
      <c r="N62" s="6"/>
      <c r="O62" s="5"/>
      <c r="P62" s="32"/>
      <c r="Q62" s="4"/>
      <c r="R62" s="11" t="s">
        <v>32</v>
      </c>
      <c r="S62" s="11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</row>
    <row r="63" spans="1:32" ht="12.75" customHeight="1">
      <c r="A63" s="31" t="s">
        <v>33</v>
      </c>
      <c r="B63" s="32"/>
      <c r="C63" s="32">
        <v>94</v>
      </c>
      <c r="D63" s="32"/>
      <c r="E63" s="32"/>
      <c r="F63" s="32"/>
      <c r="G63" s="32"/>
      <c r="H63" s="33"/>
      <c r="I63" s="5"/>
      <c r="J63" s="5"/>
      <c r="K63" s="32"/>
      <c r="L63" s="17">
        <f>C63/B62</f>
        <v>0.86238532110091748</v>
      </c>
      <c r="M63" s="20">
        <v>94</v>
      </c>
      <c r="N63" s="23">
        <f t="shared" ref="N63:N67" si="8">M63/M62</f>
        <v>0.86238532110091748</v>
      </c>
      <c r="O63" s="5">
        <f t="shared" ref="O63:O67" si="9">100%-N63</f>
        <v>0.13761467889908252</v>
      </c>
      <c r="P63" s="32"/>
      <c r="Q63" s="4"/>
      <c r="R63" s="11"/>
      <c r="S63" s="11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</row>
    <row r="64" spans="1:32" ht="12.75" customHeight="1">
      <c r="A64" s="31" t="s">
        <v>34</v>
      </c>
      <c r="B64" s="32"/>
      <c r="C64" s="32"/>
      <c r="D64" s="32">
        <v>77</v>
      </c>
      <c r="E64" s="32"/>
      <c r="F64" s="32"/>
      <c r="G64" s="32"/>
      <c r="H64" s="33"/>
      <c r="I64" s="5"/>
      <c r="J64" s="5"/>
      <c r="K64" s="32"/>
      <c r="L64" s="17">
        <f>D64/C63</f>
        <v>0.81914893617021278</v>
      </c>
      <c r="M64" s="153">
        <v>85</v>
      </c>
      <c r="N64" s="23">
        <f t="shared" si="8"/>
        <v>0.9042553191489362</v>
      </c>
      <c r="O64" s="5">
        <f t="shared" si="9"/>
        <v>9.5744680851063801E-2</v>
      </c>
      <c r="P64" s="32"/>
      <c r="Q64" s="32"/>
      <c r="R64" s="154"/>
      <c r="S64" s="154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</row>
    <row r="65" spans="1:32" ht="12.75" customHeight="1">
      <c r="A65" s="31" t="s">
        <v>36</v>
      </c>
      <c r="B65" s="32"/>
      <c r="C65" s="32"/>
      <c r="D65" s="32"/>
      <c r="E65" s="32">
        <v>72</v>
      </c>
      <c r="F65" s="32"/>
      <c r="G65" s="32"/>
      <c r="H65" s="33"/>
      <c r="I65" s="5"/>
      <c r="J65" s="5"/>
      <c r="K65" s="32"/>
      <c r="L65" s="17">
        <f>E65/D64</f>
        <v>0.93506493506493504</v>
      </c>
      <c r="M65" s="153">
        <v>80</v>
      </c>
      <c r="N65" s="23">
        <f t="shared" si="8"/>
        <v>0.94117647058823528</v>
      </c>
      <c r="O65" s="5">
        <f t="shared" si="9"/>
        <v>5.8823529411764719E-2</v>
      </c>
      <c r="P65" s="32"/>
      <c r="Q65" s="21" t="s">
        <v>12</v>
      </c>
      <c r="R65" s="22" t="s">
        <v>18</v>
      </c>
      <c r="S65" s="22" t="s">
        <v>19</v>
      </c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</row>
    <row r="66" spans="1:32" ht="12.75" customHeight="1">
      <c r="A66" s="31" t="s">
        <v>37</v>
      </c>
      <c r="B66" s="32"/>
      <c r="C66" s="32"/>
      <c r="D66" s="32"/>
      <c r="E66" s="32"/>
      <c r="F66" s="32">
        <v>66</v>
      </c>
      <c r="G66" s="32"/>
      <c r="H66" s="33"/>
      <c r="I66" s="5"/>
      <c r="J66" s="5"/>
      <c r="K66" s="32"/>
      <c r="L66" s="5">
        <f>F66/E65</f>
        <v>0.91666666666666663</v>
      </c>
      <c r="M66" s="153">
        <v>72</v>
      </c>
      <c r="N66" s="23">
        <f t="shared" si="8"/>
        <v>0.9</v>
      </c>
      <c r="O66" s="5">
        <f t="shared" si="9"/>
        <v>9.9999999999999978E-2</v>
      </c>
      <c r="P66" s="32"/>
      <c r="Q66" s="21"/>
      <c r="R66" s="22"/>
      <c r="S66" s="2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</row>
    <row r="67" spans="1:32" ht="12.75" customHeight="1">
      <c r="A67" s="31" t="s">
        <v>38</v>
      </c>
      <c r="B67" s="32"/>
      <c r="C67" s="32"/>
      <c r="D67" s="32"/>
      <c r="E67" s="32"/>
      <c r="F67" s="32"/>
      <c r="G67" s="32">
        <v>66</v>
      </c>
      <c r="H67" s="33">
        <v>62</v>
      </c>
      <c r="I67" s="5"/>
      <c r="J67" s="5"/>
      <c r="K67" s="32"/>
      <c r="L67" s="5">
        <f>G67/F66</f>
        <v>1</v>
      </c>
      <c r="M67" s="153">
        <v>70</v>
      </c>
      <c r="N67" s="23">
        <f t="shared" si="8"/>
        <v>0.97222222222222221</v>
      </c>
      <c r="O67" s="5">
        <f t="shared" si="9"/>
        <v>2.777777777777779E-2</v>
      </c>
      <c r="P67" s="32"/>
      <c r="Q67" s="21"/>
      <c r="R67" s="22"/>
      <c r="S67" s="2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</row>
    <row r="68" spans="1:32" ht="12.75" customHeight="1">
      <c r="A68" s="31" t="s">
        <v>39</v>
      </c>
      <c r="B68" s="32"/>
      <c r="C68" s="32"/>
      <c r="D68" s="32"/>
      <c r="E68" s="32"/>
      <c r="F68" s="32"/>
      <c r="G68" s="32">
        <v>8</v>
      </c>
      <c r="H68" s="33">
        <v>8</v>
      </c>
      <c r="I68" s="5"/>
      <c r="J68" s="5"/>
      <c r="K68" s="32"/>
      <c r="L68" s="5"/>
      <c r="M68" s="153">
        <v>8</v>
      </c>
      <c r="N68" s="23"/>
      <c r="O68" s="5"/>
      <c r="P68" s="32"/>
      <c r="Q68" s="21"/>
      <c r="R68" s="22"/>
      <c r="S68" s="2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</row>
    <row r="69" spans="1:32" ht="12.75" customHeight="1">
      <c r="A69" s="31" t="s">
        <v>40</v>
      </c>
      <c r="B69" s="32"/>
      <c r="C69" s="32"/>
      <c r="D69" s="32"/>
      <c r="E69" s="32"/>
      <c r="F69" s="32"/>
      <c r="G69" s="32"/>
      <c r="H69" s="33"/>
      <c r="I69" s="5"/>
      <c r="J69" s="5"/>
      <c r="K69" s="32"/>
      <c r="L69" s="5"/>
      <c r="M69" s="153"/>
      <c r="N69" s="23"/>
      <c r="O69" s="5"/>
      <c r="P69" s="32"/>
      <c r="Q69" s="21"/>
      <c r="R69" s="22"/>
      <c r="S69" s="2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</row>
    <row r="70" spans="1:32" ht="12.75" customHeight="1">
      <c r="A70" s="31" t="s">
        <v>41</v>
      </c>
      <c r="B70" s="32"/>
      <c r="C70" s="32"/>
      <c r="D70" s="32"/>
      <c r="E70" s="32"/>
      <c r="F70" s="32"/>
      <c r="G70" s="32"/>
      <c r="H70" s="33"/>
      <c r="I70" s="5"/>
      <c r="J70" s="5"/>
      <c r="K70" s="32"/>
      <c r="L70" s="5"/>
      <c r="M70" s="153"/>
      <c r="N70" s="23"/>
      <c r="O70" s="5"/>
      <c r="P70" s="32"/>
      <c r="Q70" s="21"/>
      <c r="R70" s="22"/>
      <c r="S70" s="2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</row>
    <row r="71" spans="1:32" ht="12.75" customHeight="1">
      <c r="A71" s="32"/>
      <c r="B71" s="32"/>
      <c r="C71" s="32"/>
      <c r="D71" s="32"/>
      <c r="E71" s="32"/>
      <c r="F71" s="32"/>
      <c r="G71" s="32"/>
      <c r="H71" s="32">
        <f>SUM(H67:H68)</f>
        <v>70</v>
      </c>
      <c r="I71" s="5">
        <f>H67/B62</f>
        <v>0.56880733944954132</v>
      </c>
      <c r="J71" s="5">
        <f>H71/B62</f>
        <v>0.64220183486238536</v>
      </c>
      <c r="K71" s="5">
        <f>J71-I71</f>
        <v>7.3394495412844041E-2</v>
      </c>
      <c r="L71" s="5"/>
      <c r="M71" s="32"/>
      <c r="N71" s="32"/>
      <c r="O71" s="32"/>
      <c r="P71" s="32"/>
      <c r="Q71" s="62" t="s">
        <v>23</v>
      </c>
      <c r="R71" s="5">
        <f>O6</f>
        <v>0.24761904761904763</v>
      </c>
      <c r="S71" s="5">
        <f>O21</f>
        <v>0.4358974358974359</v>
      </c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</row>
    <row r="72" spans="1:32" ht="12.75" customHeight="1">
      <c r="A72" s="44" t="s">
        <v>59</v>
      </c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5"/>
      <c r="M72" s="5"/>
      <c r="N72" s="32"/>
      <c r="O72" s="5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</row>
    <row r="73" spans="1:32" ht="25.5" customHeight="1">
      <c r="A73" s="32"/>
      <c r="B73" s="149" t="s">
        <v>1</v>
      </c>
      <c r="C73" s="149"/>
      <c r="D73" s="149"/>
      <c r="E73" s="149"/>
      <c r="F73" s="149"/>
      <c r="G73" s="149"/>
      <c r="H73" s="32"/>
      <c r="I73" s="7" t="s">
        <v>2</v>
      </c>
      <c r="J73" s="7" t="s">
        <v>3</v>
      </c>
      <c r="K73" s="8" t="s">
        <v>4</v>
      </c>
      <c r="L73" s="7" t="s">
        <v>5</v>
      </c>
      <c r="M73" s="9" t="s">
        <v>6</v>
      </c>
      <c r="N73" s="32"/>
      <c r="O73" s="32"/>
      <c r="P73" s="32"/>
      <c r="Q73" s="9" t="s">
        <v>7</v>
      </c>
      <c r="R73" s="10" t="s">
        <v>8</v>
      </c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</row>
    <row r="74" spans="1:32" ht="12.75" customHeight="1">
      <c r="A74" s="150" t="s">
        <v>9</v>
      </c>
      <c r="B74" s="151">
        <v>1</v>
      </c>
      <c r="C74" s="151">
        <v>2</v>
      </c>
      <c r="D74" s="151">
        <v>3</v>
      </c>
      <c r="E74" s="151">
        <v>4</v>
      </c>
      <c r="F74" s="151">
        <v>5</v>
      </c>
      <c r="G74" s="151">
        <v>6</v>
      </c>
      <c r="H74" s="152" t="s">
        <v>10</v>
      </c>
      <c r="I74" s="15"/>
      <c r="J74" s="15"/>
      <c r="K74" s="16"/>
      <c r="L74" s="17"/>
      <c r="M74" s="6"/>
      <c r="N74" s="32"/>
      <c r="O74" s="32"/>
      <c r="P74" s="32"/>
      <c r="Q74" s="6"/>
      <c r="R74" s="5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</row>
    <row r="75" spans="1:32" ht="12.75" customHeight="1">
      <c r="A75" s="31" t="s">
        <v>33</v>
      </c>
      <c r="B75" s="13">
        <v>21</v>
      </c>
      <c r="C75" s="13"/>
      <c r="D75" s="13"/>
      <c r="E75" s="13"/>
      <c r="F75" s="13"/>
      <c r="G75" s="13"/>
      <c r="H75" s="33"/>
      <c r="I75" s="15"/>
      <c r="J75" s="15"/>
      <c r="K75" s="16"/>
      <c r="L75" s="17"/>
      <c r="M75" s="20">
        <f>B75</f>
        <v>21</v>
      </c>
      <c r="N75" s="32"/>
      <c r="O75" s="32"/>
      <c r="P75" s="32"/>
      <c r="Q75" s="6"/>
      <c r="R75" s="5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</row>
    <row r="76" spans="1:32" ht="12.75" customHeight="1">
      <c r="A76" s="31" t="s">
        <v>34</v>
      </c>
      <c r="B76" s="32"/>
      <c r="C76" s="32">
        <v>14</v>
      </c>
      <c r="D76" s="32"/>
      <c r="E76" s="32"/>
      <c r="F76" s="32"/>
      <c r="G76" s="32"/>
      <c r="H76" s="33"/>
      <c r="I76" s="5"/>
      <c r="J76" s="5"/>
      <c r="K76" s="32"/>
      <c r="L76" s="17">
        <f>C76/B75</f>
        <v>0.66666666666666663</v>
      </c>
      <c r="M76" s="153">
        <v>14</v>
      </c>
      <c r="N76" s="23">
        <f t="shared" ref="N76:N80" si="10">M76/M75</f>
        <v>0.66666666666666663</v>
      </c>
      <c r="O76" s="5">
        <f t="shared" ref="O76:O80" si="11">100%-N76</f>
        <v>0.33333333333333337</v>
      </c>
      <c r="P76" s="32"/>
      <c r="Q76" s="23">
        <f>M76/M75</f>
        <v>0.66666666666666663</v>
      </c>
      <c r="R76" s="5">
        <f>100%-Q76</f>
        <v>0.33333333333333337</v>
      </c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</row>
    <row r="77" spans="1:32" ht="12.75" customHeight="1">
      <c r="A77" s="31" t="s">
        <v>36</v>
      </c>
      <c r="B77" s="32"/>
      <c r="C77" s="32"/>
      <c r="D77" s="32">
        <v>9</v>
      </c>
      <c r="E77" s="32"/>
      <c r="F77" s="32"/>
      <c r="G77" s="32"/>
      <c r="H77" s="33"/>
      <c r="I77" s="5"/>
      <c r="J77" s="5"/>
      <c r="K77" s="32"/>
      <c r="L77" s="5">
        <f>D77/C76</f>
        <v>0.6428571428571429</v>
      </c>
      <c r="M77" s="153">
        <v>10</v>
      </c>
      <c r="N77" s="23">
        <f t="shared" si="10"/>
        <v>0.7142857142857143</v>
      </c>
      <c r="O77" s="5">
        <f t="shared" si="11"/>
        <v>0.2857142857142857</v>
      </c>
      <c r="P77" s="32"/>
      <c r="Q77" s="27" t="s">
        <v>133</v>
      </c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</row>
    <row r="78" spans="1:32" ht="12.75" customHeight="1">
      <c r="A78" s="31" t="s">
        <v>37</v>
      </c>
      <c r="B78" s="32"/>
      <c r="C78" s="32"/>
      <c r="D78" s="32"/>
      <c r="E78" s="32">
        <v>8</v>
      </c>
      <c r="F78" s="32"/>
      <c r="G78" s="32"/>
      <c r="H78" s="33"/>
      <c r="I78" s="5"/>
      <c r="J78" s="5"/>
      <c r="K78" s="32"/>
      <c r="L78" s="5">
        <f>E78/D77</f>
        <v>0.88888888888888884</v>
      </c>
      <c r="M78" s="153">
        <v>9</v>
      </c>
      <c r="N78" s="23">
        <f t="shared" si="10"/>
        <v>0.9</v>
      </c>
      <c r="O78" s="5">
        <f t="shared" si="11"/>
        <v>9.9999999999999978E-2</v>
      </c>
      <c r="P78" s="32"/>
      <c r="Q78" s="27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</row>
    <row r="79" spans="1:32" ht="12.75" customHeight="1">
      <c r="A79" s="31" t="s">
        <v>38</v>
      </c>
      <c r="B79" s="32"/>
      <c r="C79" s="32"/>
      <c r="D79" s="32"/>
      <c r="E79" s="32"/>
      <c r="F79" s="32">
        <v>6</v>
      </c>
      <c r="G79" s="32"/>
      <c r="H79" s="33"/>
      <c r="I79" s="5"/>
      <c r="J79" s="5"/>
      <c r="K79" s="32"/>
      <c r="L79" s="5">
        <f>F79/E78</f>
        <v>0.75</v>
      </c>
      <c r="M79" s="153">
        <v>8</v>
      </c>
      <c r="N79" s="23">
        <f t="shared" si="10"/>
        <v>0.88888888888888884</v>
      </c>
      <c r="O79" s="5">
        <f t="shared" si="11"/>
        <v>0.11111111111111116</v>
      </c>
      <c r="P79" s="32"/>
      <c r="Q79" s="27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</row>
    <row r="80" spans="1:32" ht="12.75" customHeight="1">
      <c r="A80" s="31" t="s">
        <v>39</v>
      </c>
      <c r="B80" s="32"/>
      <c r="C80" s="32"/>
      <c r="D80" s="32"/>
      <c r="E80" s="32"/>
      <c r="F80" s="32"/>
      <c r="G80" s="32">
        <v>6</v>
      </c>
      <c r="H80" s="33">
        <v>3</v>
      </c>
      <c r="I80" s="5"/>
      <c r="J80" s="5"/>
      <c r="K80" s="32"/>
      <c r="L80" s="5">
        <f>G80/F79</f>
        <v>1</v>
      </c>
      <c r="M80" s="153">
        <v>6</v>
      </c>
      <c r="N80" s="23">
        <f t="shared" si="10"/>
        <v>0.75</v>
      </c>
      <c r="O80" s="5">
        <f t="shared" si="11"/>
        <v>0.25</v>
      </c>
      <c r="P80" s="32"/>
      <c r="Q80" s="27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</row>
    <row r="81" spans="1:32" ht="12.75" customHeight="1">
      <c r="A81" s="31" t="s">
        <v>40</v>
      </c>
      <c r="B81" s="32"/>
      <c r="C81" s="32"/>
      <c r="D81" s="32"/>
      <c r="E81" s="32"/>
      <c r="F81" s="32"/>
      <c r="G81" s="32">
        <v>5</v>
      </c>
      <c r="H81" s="33">
        <v>2</v>
      </c>
      <c r="I81" s="5"/>
      <c r="J81" s="5"/>
      <c r="K81" s="32"/>
      <c r="L81" s="5"/>
      <c r="M81" s="153">
        <v>5</v>
      </c>
      <c r="N81" s="23"/>
      <c r="O81" s="5"/>
      <c r="P81" s="32"/>
      <c r="Q81" s="27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</row>
    <row r="82" spans="1:32" ht="12.75" customHeight="1">
      <c r="A82" s="31" t="s">
        <v>41</v>
      </c>
      <c r="B82" s="32"/>
      <c r="C82" s="32"/>
      <c r="D82" s="32"/>
      <c r="E82" s="32"/>
      <c r="F82" s="32"/>
      <c r="G82" s="32">
        <v>1</v>
      </c>
      <c r="H82" s="33">
        <v>1</v>
      </c>
      <c r="I82" s="5"/>
      <c r="J82" s="5"/>
      <c r="K82" s="32"/>
      <c r="L82" s="5"/>
      <c r="M82" s="153"/>
      <c r="N82" s="23"/>
      <c r="O82" s="5"/>
      <c r="P82" s="32"/>
      <c r="Q82" s="27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</row>
    <row r="83" spans="1:32" ht="12.75" customHeight="1">
      <c r="A83" s="32"/>
      <c r="B83" s="32"/>
      <c r="C83" s="32"/>
      <c r="D83" s="32"/>
      <c r="E83" s="32"/>
      <c r="F83" s="32"/>
      <c r="G83" s="32"/>
      <c r="H83" s="32">
        <f>SUM(H80:H82)</f>
        <v>6</v>
      </c>
      <c r="I83" s="5">
        <f>H80/B75</f>
        <v>0.14285714285714285</v>
      </c>
      <c r="J83" s="5">
        <f>H83/B75</f>
        <v>0.2857142857142857</v>
      </c>
      <c r="K83" s="5">
        <f>J83-I83</f>
        <v>0.14285714285714285</v>
      </c>
      <c r="L83" s="5"/>
      <c r="M83" s="32"/>
      <c r="N83" s="32"/>
      <c r="O83" s="32"/>
      <c r="P83" s="32"/>
      <c r="Q83" s="27" t="s">
        <v>134</v>
      </c>
      <c r="R83" s="25"/>
      <c r="S83" s="25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</row>
    <row r="84" spans="1:32" ht="12.75" customHeight="1">
      <c r="A84" s="44" t="s">
        <v>60</v>
      </c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5"/>
      <c r="M84" s="5"/>
      <c r="N84" s="32"/>
      <c r="O84" s="32"/>
      <c r="P84" s="32"/>
      <c r="Q84" s="46"/>
      <c r="R84" s="29"/>
      <c r="S84" s="29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</row>
    <row r="85" spans="1:32" ht="25.5" customHeight="1">
      <c r="A85" s="32"/>
      <c r="B85" s="149" t="s">
        <v>1</v>
      </c>
      <c r="C85" s="149"/>
      <c r="D85" s="149"/>
      <c r="E85" s="149"/>
      <c r="F85" s="149"/>
      <c r="G85" s="149"/>
      <c r="H85" s="32"/>
      <c r="I85" s="7" t="s">
        <v>2</v>
      </c>
      <c r="J85" s="7" t="s">
        <v>3</v>
      </c>
      <c r="K85" s="8" t="s">
        <v>4</v>
      </c>
      <c r="L85" s="7" t="s">
        <v>5</v>
      </c>
      <c r="M85" s="9" t="s">
        <v>6</v>
      </c>
      <c r="N85" s="32"/>
      <c r="O85" s="32"/>
      <c r="P85" s="32"/>
      <c r="Q85" s="31"/>
      <c r="R85" s="29"/>
      <c r="S85" s="29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</row>
    <row r="86" spans="1:32" ht="12.75" customHeight="1">
      <c r="A86" s="150" t="s">
        <v>9</v>
      </c>
      <c r="B86" s="151">
        <v>1</v>
      </c>
      <c r="C86" s="151">
        <v>2</v>
      </c>
      <c r="D86" s="151">
        <v>3</v>
      </c>
      <c r="E86" s="151">
        <v>4</v>
      </c>
      <c r="F86" s="151">
        <v>5</v>
      </c>
      <c r="G86" s="151">
        <v>6</v>
      </c>
      <c r="H86" s="152" t="s">
        <v>10</v>
      </c>
      <c r="I86" s="15"/>
      <c r="J86" s="15"/>
      <c r="K86" s="16"/>
      <c r="L86" s="17"/>
      <c r="M86" s="6"/>
      <c r="N86" s="32"/>
      <c r="O86" s="32"/>
      <c r="P86" s="32"/>
      <c r="Q86" s="31"/>
      <c r="R86" s="29"/>
      <c r="S86" s="29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</row>
    <row r="87" spans="1:32" ht="12.75" customHeight="1">
      <c r="A87" s="31" t="s">
        <v>34</v>
      </c>
      <c r="B87" s="13">
        <v>142</v>
      </c>
      <c r="C87" s="13"/>
      <c r="D87" s="13"/>
      <c r="E87" s="13"/>
      <c r="F87" s="13"/>
      <c r="G87" s="13"/>
      <c r="H87" s="33"/>
      <c r="I87" s="15"/>
      <c r="J87" s="15"/>
      <c r="K87" s="16"/>
      <c r="L87" s="17"/>
      <c r="M87" s="20">
        <f>B87</f>
        <v>142</v>
      </c>
      <c r="N87" s="32"/>
      <c r="O87" s="32"/>
      <c r="P87" s="32"/>
      <c r="Q87" s="32"/>
      <c r="R87" s="11" t="s">
        <v>35</v>
      </c>
      <c r="S87" s="3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</row>
    <row r="88" spans="1:32" ht="12.75" customHeight="1">
      <c r="A88" s="31" t="s">
        <v>36</v>
      </c>
      <c r="B88" s="32"/>
      <c r="C88" s="32">
        <v>125</v>
      </c>
      <c r="D88" s="32"/>
      <c r="E88" s="32"/>
      <c r="F88" s="32"/>
      <c r="G88" s="32"/>
      <c r="H88" s="33"/>
      <c r="I88" s="5"/>
      <c r="J88" s="5"/>
      <c r="K88" s="32"/>
      <c r="L88" s="17">
        <f>C88/B87</f>
        <v>0.88028169014084512</v>
      </c>
      <c r="M88" s="153">
        <v>125</v>
      </c>
      <c r="N88" s="23">
        <f t="shared" ref="N88:N92" si="12">M88/M87</f>
        <v>0.88028169014084512</v>
      </c>
      <c r="O88" s="5">
        <f t="shared" ref="O88:O92" si="13">100%-N88</f>
        <v>0.11971830985915488</v>
      </c>
      <c r="P88" s="32"/>
      <c r="Q88" s="52" t="s">
        <v>12</v>
      </c>
      <c r="R88" s="106" t="s">
        <v>18</v>
      </c>
      <c r="S88" s="106" t="s">
        <v>19</v>
      </c>
      <c r="T88" s="106" t="s">
        <v>20</v>
      </c>
      <c r="U88" s="106" t="s">
        <v>21</v>
      </c>
      <c r="V88" s="106" t="s">
        <v>22</v>
      </c>
      <c r="W88" s="106" t="s">
        <v>33</v>
      </c>
      <c r="X88" s="106" t="s">
        <v>34</v>
      </c>
      <c r="Y88" s="106" t="s">
        <v>36</v>
      </c>
      <c r="Z88" s="106" t="s">
        <v>37</v>
      </c>
      <c r="AA88" s="106" t="s">
        <v>38</v>
      </c>
      <c r="AB88" s="106" t="s">
        <v>39</v>
      </c>
      <c r="AC88" s="106" t="s">
        <v>40</v>
      </c>
      <c r="AD88" s="106" t="s">
        <v>41</v>
      </c>
      <c r="AE88" s="106" t="s">
        <v>42</v>
      </c>
      <c r="AF88" s="106" t="s">
        <v>43</v>
      </c>
    </row>
    <row r="89" spans="1:32" ht="12.75" customHeight="1">
      <c r="A89" s="31" t="s">
        <v>37</v>
      </c>
      <c r="B89" s="32"/>
      <c r="C89" s="32"/>
      <c r="D89" s="32">
        <v>106</v>
      </c>
      <c r="E89" s="32"/>
      <c r="F89" s="32"/>
      <c r="G89" s="32"/>
      <c r="H89" s="33"/>
      <c r="I89" s="5"/>
      <c r="J89" s="5"/>
      <c r="K89" s="32"/>
      <c r="L89" s="5">
        <f>D89/C88</f>
        <v>0.84799999999999998</v>
      </c>
      <c r="M89" s="153">
        <v>117</v>
      </c>
      <c r="N89" s="23">
        <f t="shared" si="12"/>
        <v>0.93600000000000005</v>
      </c>
      <c r="O89" s="5">
        <f t="shared" si="13"/>
        <v>6.3999999999999946E-2</v>
      </c>
      <c r="P89" s="32"/>
      <c r="Q89" s="57" t="s">
        <v>23</v>
      </c>
      <c r="R89" s="58">
        <f>M7/M5</f>
        <v>0.62857142857142856</v>
      </c>
      <c r="S89" s="58">
        <f>M22/M20</f>
        <v>0.5641025641025641</v>
      </c>
      <c r="T89" s="58">
        <f>M36/M34</f>
        <v>0.78640776699029125</v>
      </c>
      <c r="U89" s="58">
        <f>M49/M47</f>
        <v>0.48837209302325579</v>
      </c>
      <c r="V89" s="58">
        <f>M64/M62</f>
        <v>0.77981651376146788</v>
      </c>
      <c r="W89" s="58">
        <f>M77/M75</f>
        <v>0.47619047619047616</v>
      </c>
      <c r="X89" s="58">
        <f>M89/M87</f>
        <v>0.823943661971831</v>
      </c>
      <c r="Y89" s="58">
        <f>M102/M100</f>
        <v>0.53333333333333333</v>
      </c>
      <c r="Z89" s="58">
        <f>M113/M111</f>
        <v>0.66844919786096257</v>
      </c>
      <c r="AA89" s="58">
        <f>M129/M127</f>
        <v>0.44444444444444442</v>
      </c>
      <c r="AB89" s="58">
        <f>M143/M141</f>
        <v>0.83448275862068966</v>
      </c>
      <c r="AC89" s="58">
        <f>M158/M156</f>
        <v>0.5161290322580645</v>
      </c>
      <c r="AD89" s="58">
        <f>M171/M169</f>
        <v>0.74011299435028244</v>
      </c>
      <c r="AE89" s="58">
        <f>M185/M183</f>
        <v>0.59090909090909094</v>
      </c>
      <c r="AF89" s="58">
        <f>M198/M196</f>
        <v>0.68316831683168322</v>
      </c>
    </row>
    <row r="90" spans="1:32" ht="12.75" customHeight="1">
      <c r="A90" s="31" t="s">
        <v>38</v>
      </c>
      <c r="B90" s="32"/>
      <c r="C90" s="32"/>
      <c r="D90" s="32"/>
      <c r="E90" s="32">
        <v>99</v>
      </c>
      <c r="F90" s="32"/>
      <c r="G90" s="32"/>
      <c r="H90" s="33"/>
      <c r="I90" s="5"/>
      <c r="J90" s="5"/>
      <c r="K90" s="32"/>
      <c r="L90" s="5">
        <f>E90/D89</f>
        <v>0.93396226415094341</v>
      </c>
      <c r="M90" s="153">
        <v>103</v>
      </c>
      <c r="N90" s="23">
        <f t="shared" si="12"/>
        <v>0.88034188034188032</v>
      </c>
      <c r="O90" s="5">
        <f t="shared" si="13"/>
        <v>0.11965811965811968</v>
      </c>
      <c r="P90" s="32"/>
      <c r="Q90" s="57"/>
      <c r="R90" s="58"/>
      <c r="S90" s="58"/>
      <c r="T90" s="58"/>
      <c r="U90" s="58"/>
      <c r="V90" s="58"/>
      <c r="W90" s="58"/>
      <c r="X90" s="58"/>
      <c r="Y90" s="32"/>
      <c r="Z90" s="32"/>
      <c r="AA90" s="32"/>
      <c r="AB90" s="32"/>
      <c r="AC90" s="32"/>
      <c r="AD90" s="32"/>
      <c r="AE90" s="32"/>
      <c r="AF90" s="32"/>
    </row>
    <row r="91" spans="1:32" ht="12.75" customHeight="1">
      <c r="A91" s="31" t="s">
        <v>39</v>
      </c>
      <c r="B91" s="32"/>
      <c r="C91" s="32"/>
      <c r="D91" s="32"/>
      <c r="E91" s="32"/>
      <c r="F91" s="32">
        <v>92</v>
      </c>
      <c r="G91" s="32"/>
      <c r="H91" s="33"/>
      <c r="I91" s="5"/>
      <c r="J91" s="5"/>
      <c r="K91" s="32"/>
      <c r="L91" s="5">
        <f>F91/E90</f>
        <v>0.92929292929292928</v>
      </c>
      <c r="M91" s="153">
        <v>97</v>
      </c>
      <c r="N91" s="23">
        <f t="shared" si="12"/>
        <v>0.94174757281553401</v>
      </c>
      <c r="O91" s="5">
        <f t="shared" si="13"/>
        <v>5.8252427184465994E-2</v>
      </c>
      <c r="P91" s="32"/>
      <c r="Q91" s="57"/>
      <c r="R91" s="58"/>
      <c r="S91" s="58"/>
      <c r="T91" s="58"/>
      <c r="U91" s="58"/>
      <c r="V91" s="58"/>
      <c r="W91" s="58"/>
      <c r="X91" s="58"/>
      <c r="Y91" s="32"/>
      <c r="Z91" s="32"/>
      <c r="AA91" s="32"/>
      <c r="AB91" s="32"/>
      <c r="AC91" s="32"/>
      <c r="AD91" s="32"/>
      <c r="AE91" s="32"/>
      <c r="AF91" s="32"/>
    </row>
    <row r="92" spans="1:32" ht="12.75" customHeight="1">
      <c r="A92" s="31" t="s">
        <v>40</v>
      </c>
      <c r="B92" s="32"/>
      <c r="C92" s="32"/>
      <c r="D92" s="32"/>
      <c r="E92" s="32"/>
      <c r="F92" s="32"/>
      <c r="G92" s="32">
        <v>92</v>
      </c>
      <c r="H92" s="33">
        <v>82</v>
      </c>
      <c r="I92" s="5"/>
      <c r="J92" s="5"/>
      <c r="K92" s="32"/>
      <c r="L92" s="5">
        <f>G92/F91</f>
        <v>1</v>
      </c>
      <c r="M92" s="153">
        <v>95</v>
      </c>
      <c r="N92" s="23">
        <f t="shared" si="12"/>
        <v>0.97938144329896903</v>
      </c>
      <c r="O92" s="5">
        <f t="shared" si="13"/>
        <v>2.0618556701030966E-2</v>
      </c>
      <c r="P92" s="32"/>
      <c r="Q92" s="57"/>
      <c r="R92" s="58"/>
      <c r="S92" s="58"/>
      <c r="T92" s="58"/>
      <c r="U92" s="58"/>
      <c r="V92" s="58"/>
      <c r="W92" s="58"/>
      <c r="X92" s="58"/>
      <c r="Y92" s="32"/>
      <c r="Z92" s="32"/>
      <c r="AA92" s="32"/>
      <c r="AB92" s="32"/>
      <c r="AC92" s="32"/>
      <c r="AD92" s="32"/>
      <c r="AE92" s="32"/>
      <c r="AF92" s="32"/>
    </row>
    <row r="93" spans="1:32" ht="12.75" customHeight="1">
      <c r="A93" s="31" t="s">
        <v>41</v>
      </c>
      <c r="B93" s="32"/>
      <c r="C93" s="32"/>
      <c r="D93" s="32"/>
      <c r="E93" s="32"/>
      <c r="F93" s="32"/>
      <c r="G93" s="32">
        <v>8</v>
      </c>
      <c r="H93" s="33">
        <v>6</v>
      </c>
      <c r="I93" s="5"/>
      <c r="J93" s="5"/>
      <c r="K93" s="32"/>
      <c r="L93" s="5"/>
      <c r="M93" s="153">
        <v>9</v>
      </c>
      <c r="N93" s="23"/>
      <c r="O93" s="5"/>
      <c r="P93" s="32"/>
      <c r="Q93" s="57"/>
      <c r="R93" s="58"/>
      <c r="S93" s="58"/>
      <c r="T93" s="58"/>
      <c r="U93" s="58"/>
      <c r="V93" s="58"/>
      <c r="W93" s="58"/>
      <c r="X93" s="58"/>
      <c r="Y93" s="32"/>
      <c r="Z93" s="32"/>
      <c r="AA93" s="32"/>
      <c r="AB93" s="32"/>
      <c r="AC93" s="32"/>
      <c r="AD93" s="32"/>
      <c r="AE93" s="32"/>
      <c r="AF93" s="32"/>
    </row>
    <row r="94" spans="1:32" ht="12.75" customHeight="1">
      <c r="A94" s="31" t="s">
        <v>42</v>
      </c>
      <c r="B94" s="32"/>
      <c r="C94" s="32"/>
      <c r="D94" s="32"/>
      <c r="E94" s="32">
        <v>1</v>
      </c>
      <c r="F94" s="32"/>
      <c r="G94" s="32"/>
      <c r="H94" s="33"/>
      <c r="I94" s="5"/>
      <c r="J94" s="5"/>
      <c r="K94" s="32"/>
      <c r="L94" s="5"/>
      <c r="M94" s="153">
        <v>1</v>
      </c>
      <c r="N94" s="23"/>
      <c r="O94" s="5"/>
      <c r="P94" s="32"/>
      <c r="Q94" s="57"/>
      <c r="R94" s="58"/>
      <c r="S94" s="58"/>
      <c r="T94" s="58"/>
      <c r="U94" s="58"/>
      <c r="V94" s="58"/>
      <c r="W94" s="58"/>
      <c r="X94" s="58"/>
      <c r="Y94" s="32"/>
      <c r="Z94" s="32"/>
      <c r="AA94" s="32"/>
      <c r="AB94" s="32"/>
      <c r="AC94" s="32"/>
      <c r="AD94" s="32"/>
      <c r="AE94" s="32"/>
      <c r="AF94" s="32"/>
    </row>
    <row r="95" spans="1:32" ht="12.75" customHeight="1">
      <c r="A95" s="31"/>
      <c r="B95" s="32"/>
      <c r="C95" s="32"/>
      <c r="D95" s="32"/>
      <c r="E95" s="32"/>
      <c r="F95" s="32"/>
      <c r="G95" s="32"/>
      <c r="H95" s="32">
        <f>SUM(H92:H93)</f>
        <v>88</v>
      </c>
      <c r="I95" s="5">
        <f>H92/B87</f>
        <v>0.57746478873239437</v>
      </c>
      <c r="J95" s="5">
        <f>H95/B87</f>
        <v>0.61971830985915488</v>
      </c>
      <c r="K95" s="5">
        <f>J95-I95</f>
        <v>4.2253521126760507E-2</v>
      </c>
      <c r="L95" s="5"/>
      <c r="M95" s="153"/>
      <c r="N95" s="23"/>
      <c r="O95" s="5"/>
      <c r="P95" s="32"/>
      <c r="Q95" s="57"/>
      <c r="R95" s="58"/>
      <c r="S95" s="58"/>
      <c r="T95" s="58"/>
      <c r="U95" s="58"/>
      <c r="V95" s="58"/>
      <c r="W95" s="58"/>
      <c r="X95" s="58"/>
      <c r="Y95" s="32"/>
      <c r="Z95" s="32"/>
      <c r="AA95" s="32"/>
      <c r="AB95" s="32"/>
      <c r="AC95" s="32"/>
      <c r="AD95" s="32"/>
      <c r="AE95" s="32"/>
      <c r="AF95" s="32"/>
    </row>
    <row r="96" spans="1:32" ht="12.75" customHeight="1">
      <c r="A96" s="32"/>
      <c r="B96" s="32"/>
      <c r="C96" s="32"/>
      <c r="D96" s="32"/>
      <c r="E96" s="32"/>
      <c r="F96" s="32"/>
      <c r="G96" s="32"/>
      <c r="H96" s="32"/>
      <c r="I96" s="5"/>
      <c r="J96" s="5"/>
      <c r="K96" s="32"/>
      <c r="L96" s="5"/>
      <c r="M96" s="32"/>
      <c r="N96" s="23"/>
      <c r="O96" s="5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</row>
    <row r="97" spans="1:32" ht="12.75" customHeight="1">
      <c r="A97" s="44" t="s">
        <v>61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5"/>
      <c r="M97" s="5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</row>
    <row r="98" spans="1:32" ht="25.5" customHeight="1">
      <c r="A98" s="32"/>
      <c r="B98" s="149" t="s">
        <v>1</v>
      </c>
      <c r="C98" s="149"/>
      <c r="D98" s="149"/>
      <c r="E98" s="149"/>
      <c r="F98" s="149"/>
      <c r="G98" s="149"/>
      <c r="H98" s="32"/>
      <c r="I98" s="7" t="s">
        <v>2</v>
      </c>
      <c r="J98" s="7" t="s">
        <v>3</v>
      </c>
      <c r="K98" s="8" t="s">
        <v>4</v>
      </c>
      <c r="L98" s="7" t="s">
        <v>5</v>
      </c>
      <c r="M98" s="9" t="s">
        <v>6</v>
      </c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</row>
    <row r="99" spans="1:32" ht="12.75" customHeight="1">
      <c r="A99" s="150" t="s">
        <v>9</v>
      </c>
      <c r="B99" s="151">
        <v>1</v>
      </c>
      <c r="C99" s="151">
        <v>2</v>
      </c>
      <c r="D99" s="151">
        <v>3</v>
      </c>
      <c r="E99" s="151">
        <v>4</v>
      </c>
      <c r="F99" s="151">
        <v>5</v>
      </c>
      <c r="G99" s="151">
        <v>6</v>
      </c>
      <c r="H99" s="152" t="s">
        <v>10</v>
      </c>
      <c r="I99" s="15"/>
      <c r="J99" s="15"/>
      <c r="K99" s="16"/>
      <c r="L99" s="17"/>
      <c r="M99" s="6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</row>
    <row r="100" spans="1:32" ht="12.75" customHeight="1">
      <c r="A100" s="31" t="s">
        <v>36</v>
      </c>
      <c r="B100" s="13">
        <v>15</v>
      </c>
      <c r="C100" s="13"/>
      <c r="D100" s="13"/>
      <c r="E100" s="13"/>
      <c r="F100" s="13"/>
      <c r="G100" s="13"/>
      <c r="H100" s="33"/>
      <c r="I100" s="15"/>
      <c r="J100" s="15"/>
      <c r="K100" s="16"/>
      <c r="L100" s="17"/>
      <c r="M100" s="20">
        <f>B100</f>
        <v>15</v>
      </c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</row>
    <row r="101" spans="1:32" ht="12.75" customHeight="1">
      <c r="A101" s="31" t="s">
        <v>37</v>
      </c>
      <c r="B101" s="32"/>
      <c r="C101" s="32">
        <v>12</v>
      </c>
      <c r="D101" s="32"/>
      <c r="E101" s="32"/>
      <c r="F101" s="32"/>
      <c r="G101" s="32"/>
      <c r="H101" s="33"/>
      <c r="I101" s="5"/>
      <c r="J101" s="5"/>
      <c r="K101" s="32"/>
      <c r="L101" s="17">
        <f>C101/B100</f>
        <v>0.8</v>
      </c>
      <c r="M101" s="153">
        <v>12</v>
      </c>
      <c r="N101" s="23">
        <f t="shared" ref="N101:N105" si="14">M101/M100</f>
        <v>0.8</v>
      </c>
      <c r="O101" s="5">
        <f t="shared" ref="O101:O105" si="15">100%-N101</f>
        <v>0.19999999999999996</v>
      </c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</row>
    <row r="102" spans="1:32" ht="12.75" customHeight="1">
      <c r="A102" s="31" t="s">
        <v>38</v>
      </c>
      <c r="B102" s="32"/>
      <c r="C102" s="32"/>
      <c r="D102" s="32">
        <v>8</v>
      </c>
      <c r="E102" s="32"/>
      <c r="F102" s="32"/>
      <c r="G102" s="32"/>
      <c r="H102" s="33"/>
      <c r="I102" s="5"/>
      <c r="J102" s="5"/>
      <c r="K102" s="32"/>
      <c r="L102" s="5">
        <f>D102/C101</f>
        <v>0.66666666666666663</v>
      </c>
      <c r="M102" s="153">
        <v>8</v>
      </c>
      <c r="N102" s="23">
        <f t="shared" si="14"/>
        <v>0.66666666666666663</v>
      </c>
      <c r="O102" s="5">
        <f t="shared" si="15"/>
        <v>0.33333333333333337</v>
      </c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</row>
    <row r="103" spans="1:32" ht="12.75" customHeight="1">
      <c r="A103" s="31" t="s">
        <v>39</v>
      </c>
      <c r="B103" s="32"/>
      <c r="C103" s="32"/>
      <c r="D103" s="32"/>
      <c r="E103" s="32">
        <v>7</v>
      </c>
      <c r="F103" s="32"/>
      <c r="G103" s="32"/>
      <c r="H103" s="33"/>
      <c r="I103" s="5"/>
      <c r="J103" s="5"/>
      <c r="K103" s="32"/>
      <c r="L103" s="5">
        <f>E103/D102</f>
        <v>0.875</v>
      </c>
      <c r="M103" s="153">
        <v>7</v>
      </c>
      <c r="N103" s="23">
        <f t="shared" si="14"/>
        <v>0.875</v>
      </c>
      <c r="O103" s="5">
        <f t="shared" si="15"/>
        <v>0.125</v>
      </c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</row>
    <row r="104" spans="1:32" ht="12.75" customHeight="1">
      <c r="A104" s="31" t="s">
        <v>40</v>
      </c>
      <c r="B104" s="32"/>
      <c r="C104" s="32"/>
      <c r="D104" s="32"/>
      <c r="E104" s="32"/>
      <c r="F104" s="32">
        <v>6</v>
      </c>
      <c r="G104" s="32"/>
      <c r="H104" s="33"/>
      <c r="I104" s="5"/>
      <c r="J104" s="5"/>
      <c r="K104" s="32"/>
      <c r="L104" s="5">
        <f>F104/E103</f>
        <v>0.8571428571428571</v>
      </c>
      <c r="M104" s="153">
        <v>6</v>
      </c>
      <c r="N104" s="23">
        <f t="shared" si="14"/>
        <v>0.8571428571428571</v>
      </c>
      <c r="O104" s="5">
        <f t="shared" si="15"/>
        <v>0.1428571428571429</v>
      </c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</row>
    <row r="105" spans="1:32" ht="12.75" customHeight="1">
      <c r="A105" s="31" t="s">
        <v>41</v>
      </c>
      <c r="B105" s="32"/>
      <c r="C105" s="32"/>
      <c r="D105" s="32"/>
      <c r="E105" s="32"/>
      <c r="F105" s="32"/>
      <c r="G105" s="32">
        <v>6</v>
      </c>
      <c r="H105" s="33">
        <v>4</v>
      </c>
      <c r="I105" s="5"/>
      <c r="J105" s="5"/>
      <c r="K105" s="32"/>
      <c r="L105" s="5">
        <f>G105/F104</f>
        <v>1</v>
      </c>
      <c r="M105" s="153">
        <v>6</v>
      </c>
      <c r="N105" s="23">
        <f t="shared" si="14"/>
        <v>1</v>
      </c>
      <c r="O105" s="5">
        <f t="shared" si="15"/>
        <v>0</v>
      </c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</row>
    <row r="106" spans="1:32" ht="12.75" customHeight="1">
      <c r="A106" s="31" t="s">
        <v>42</v>
      </c>
      <c r="B106" s="32"/>
      <c r="C106" s="32"/>
      <c r="D106" s="32"/>
      <c r="E106" s="32"/>
      <c r="F106" s="32"/>
      <c r="G106" s="32">
        <v>1</v>
      </c>
      <c r="H106" s="33">
        <v>1</v>
      </c>
      <c r="I106" s="5"/>
      <c r="J106" s="5"/>
      <c r="K106" s="32"/>
      <c r="L106" s="5"/>
      <c r="M106" s="153">
        <v>1</v>
      </c>
      <c r="N106" s="23"/>
      <c r="O106" s="5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</row>
    <row r="107" spans="1:32" ht="12.75" customHeight="1">
      <c r="A107" s="32"/>
      <c r="B107" s="32"/>
      <c r="C107" s="32"/>
      <c r="D107" s="32"/>
      <c r="E107" s="32"/>
      <c r="F107" s="32"/>
      <c r="G107" s="32"/>
      <c r="H107" s="32">
        <f>SUM(H105:H106)</f>
        <v>5</v>
      </c>
      <c r="I107" s="5">
        <f>H105/B100</f>
        <v>0.26666666666666666</v>
      </c>
      <c r="J107" s="5">
        <f>H107/B100</f>
        <v>0.33333333333333331</v>
      </c>
      <c r="K107" s="5">
        <f>J107-I107</f>
        <v>6.6666666666666652E-2</v>
      </c>
      <c r="L107" s="5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</row>
    <row r="108" spans="1:32" ht="12.75" customHeight="1">
      <c r="A108" s="44" t="s">
        <v>62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5"/>
      <c r="M108" s="5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</row>
    <row r="109" spans="1:32" ht="25.5" customHeight="1">
      <c r="A109" s="32"/>
      <c r="B109" s="149" t="s">
        <v>1</v>
      </c>
      <c r="C109" s="149"/>
      <c r="D109" s="149"/>
      <c r="E109" s="149"/>
      <c r="F109" s="149"/>
      <c r="G109" s="149"/>
      <c r="H109" s="32"/>
      <c r="I109" s="7" t="s">
        <v>2</v>
      </c>
      <c r="J109" s="7" t="s">
        <v>3</v>
      </c>
      <c r="K109" s="8" t="s">
        <v>4</v>
      </c>
      <c r="L109" s="7" t="s">
        <v>5</v>
      </c>
      <c r="M109" s="9" t="s">
        <v>6</v>
      </c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</row>
    <row r="110" spans="1:32" ht="12.75" customHeight="1">
      <c r="A110" s="150" t="s">
        <v>9</v>
      </c>
      <c r="B110" s="151">
        <v>1</v>
      </c>
      <c r="C110" s="151">
        <v>2</v>
      </c>
      <c r="D110" s="151">
        <v>3</v>
      </c>
      <c r="E110" s="151">
        <v>4</v>
      </c>
      <c r="F110" s="151">
        <v>5</v>
      </c>
      <c r="G110" s="151">
        <v>6</v>
      </c>
      <c r="H110" s="152" t="s">
        <v>10</v>
      </c>
      <c r="I110" s="15"/>
      <c r="J110" s="15"/>
      <c r="K110" s="16"/>
      <c r="L110" s="17"/>
      <c r="M110" s="6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</row>
    <row r="111" spans="1:32" ht="12.75" customHeight="1">
      <c r="A111" s="31" t="s">
        <v>37</v>
      </c>
      <c r="B111" s="13">
        <v>187</v>
      </c>
      <c r="C111" s="13"/>
      <c r="D111" s="13"/>
      <c r="E111" s="13"/>
      <c r="F111" s="13"/>
      <c r="G111" s="13"/>
      <c r="H111" s="33"/>
      <c r="I111" s="15"/>
      <c r="J111" s="15"/>
      <c r="K111" s="16"/>
      <c r="L111" s="17"/>
      <c r="M111" s="20">
        <f>B111</f>
        <v>187</v>
      </c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</row>
    <row r="112" spans="1:32" ht="12.75" customHeight="1">
      <c r="A112" s="31" t="s">
        <v>38</v>
      </c>
      <c r="B112" s="32"/>
      <c r="C112" s="32">
        <v>149</v>
      </c>
      <c r="D112" s="32"/>
      <c r="E112" s="32"/>
      <c r="F112" s="32"/>
      <c r="G112" s="32"/>
      <c r="H112" s="33"/>
      <c r="I112" s="5"/>
      <c r="J112" s="5"/>
      <c r="K112" s="32"/>
      <c r="L112" s="17">
        <f>C112/B111</f>
        <v>0.79679144385026734</v>
      </c>
      <c r="M112" s="153">
        <v>149</v>
      </c>
      <c r="N112" s="23">
        <f t="shared" ref="N112:N116" si="16">M112/M111</f>
        <v>0.79679144385026734</v>
      </c>
      <c r="O112" s="5">
        <f t="shared" ref="O112:O116" si="17">100%-N112</f>
        <v>0.20320855614973266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</row>
    <row r="113" spans="1:32" ht="12.75" customHeight="1">
      <c r="A113" s="31" t="s">
        <v>39</v>
      </c>
      <c r="B113" s="32"/>
      <c r="C113" s="32"/>
      <c r="D113" s="32">
        <v>119</v>
      </c>
      <c r="E113" s="32"/>
      <c r="F113" s="32"/>
      <c r="G113" s="32"/>
      <c r="H113" s="33"/>
      <c r="I113" s="5"/>
      <c r="J113" s="5"/>
      <c r="K113" s="32"/>
      <c r="L113" s="5">
        <f>D113/C112</f>
        <v>0.79865771812080533</v>
      </c>
      <c r="M113" s="153">
        <v>125</v>
      </c>
      <c r="N113" s="23">
        <f t="shared" si="16"/>
        <v>0.83892617449664431</v>
      </c>
      <c r="O113" s="5">
        <f t="shared" si="17"/>
        <v>0.16107382550335569</v>
      </c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</row>
    <row r="114" spans="1:32" ht="12.75" customHeight="1">
      <c r="A114" s="31" t="s">
        <v>40</v>
      </c>
      <c r="B114" s="32"/>
      <c r="C114" s="32"/>
      <c r="D114" s="32"/>
      <c r="E114" s="32">
        <v>105</v>
      </c>
      <c r="F114" s="32"/>
      <c r="G114" s="32"/>
      <c r="H114" s="33"/>
      <c r="I114" s="5"/>
      <c r="J114" s="5"/>
      <c r="K114" s="32"/>
      <c r="L114" s="5">
        <f>E114/D113</f>
        <v>0.88235294117647056</v>
      </c>
      <c r="M114" s="153">
        <v>112</v>
      </c>
      <c r="N114" s="23">
        <f t="shared" si="16"/>
        <v>0.89600000000000002</v>
      </c>
      <c r="O114" s="5">
        <f t="shared" si="17"/>
        <v>0.10399999999999998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</row>
    <row r="115" spans="1:32" ht="12.75" customHeight="1">
      <c r="A115" s="31" t="s">
        <v>41</v>
      </c>
      <c r="B115" s="32"/>
      <c r="C115" s="32"/>
      <c r="D115" s="32"/>
      <c r="E115" s="32"/>
      <c r="F115" s="32">
        <v>92</v>
      </c>
      <c r="G115" s="32"/>
      <c r="H115" s="33"/>
      <c r="I115" s="5"/>
      <c r="J115" s="5"/>
      <c r="K115" s="32"/>
      <c r="L115" s="5">
        <f>F115/E114</f>
        <v>0.87619047619047619</v>
      </c>
      <c r="M115" s="153">
        <v>101</v>
      </c>
      <c r="N115" s="23">
        <f t="shared" si="16"/>
        <v>0.9017857142857143</v>
      </c>
      <c r="O115" s="5">
        <f t="shared" si="17"/>
        <v>9.8214285714285698E-2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</row>
    <row r="116" spans="1:32" ht="12.75" customHeight="1">
      <c r="A116" s="31" t="s">
        <v>42</v>
      </c>
      <c r="B116" s="32"/>
      <c r="C116" s="32"/>
      <c r="D116" s="32"/>
      <c r="E116" s="32"/>
      <c r="F116" s="32"/>
      <c r="G116" s="32">
        <v>89</v>
      </c>
      <c r="H116" s="33">
        <v>73</v>
      </c>
      <c r="I116" s="5"/>
      <c r="J116" s="5"/>
      <c r="K116" s="32"/>
      <c r="L116" s="5">
        <f>G116/F115</f>
        <v>0.96739130434782605</v>
      </c>
      <c r="M116" s="153">
        <v>102</v>
      </c>
      <c r="N116" s="23">
        <f t="shared" si="16"/>
        <v>1.0099009900990099</v>
      </c>
      <c r="O116" s="5">
        <f t="shared" si="17"/>
        <v>-9.9009900990099098E-3</v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</row>
    <row r="117" spans="1:32" ht="12.75" customHeight="1">
      <c r="A117" s="31" t="s">
        <v>43</v>
      </c>
      <c r="B117" s="32"/>
      <c r="C117" s="32"/>
      <c r="D117" s="32"/>
      <c r="E117" s="32"/>
      <c r="F117" s="32"/>
      <c r="G117" s="32">
        <v>21</v>
      </c>
      <c r="H117" s="33">
        <v>9</v>
      </c>
      <c r="I117" s="5"/>
      <c r="J117" s="5"/>
      <c r="K117" s="32"/>
      <c r="L117" s="5"/>
      <c r="M117" s="153">
        <v>26</v>
      </c>
      <c r="N117" s="23"/>
      <c r="O117" s="5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</row>
    <row r="118" spans="1:32" ht="12.75" customHeight="1">
      <c r="A118" s="31" t="s">
        <v>44</v>
      </c>
      <c r="B118" s="32"/>
      <c r="C118" s="32"/>
      <c r="D118" s="32"/>
      <c r="E118" s="32"/>
      <c r="F118" s="32"/>
      <c r="G118" s="32">
        <v>4</v>
      </c>
      <c r="H118" s="33">
        <v>1</v>
      </c>
      <c r="I118" s="5"/>
      <c r="J118" s="5"/>
      <c r="K118" s="32"/>
      <c r="L118" s="5"/>
      <c r="M118" s="153">
        <v>5</v>
      </c>
      <c r="N118" s="23"/>
      <c r="O118" s="5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</row>
    <row r="119" spans="1:32" ht="12.75" customHeight="1">
      <c r="A119" s="31" t="s">
        <v>63</v>
      </c>
      <c r="B119" s="32"/>
      <c r="C119" s="32"/>
      <c r="D119" s="32"/>
      <c r="E119" s="32"/>
      <c r="F119" s="32"/>
      <c r="G119" s="32">
        <v>4</v>
      </c>
      <c r="H119" s="33"/>
      <c r="I119" s="5"/>
      <c r="J119" s="5"/>
      <c r="K119" s="32"/>
      <c r="L119" s="5"/>
      <c r="M119" s="153">
        <v>5</v>
      </c>
      <c r="N119" s="23"/>
      <c r="O119" s="5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</row>
    <row r="120" spans="1:32" ht="12.75" customHeight="1">
      <c r="A120" s="31" t="s">
        <v>64</v>
      </c>
      <c r="B120" s="32"/>
      <c r="C120" s="32"/>
      <c r="D120" s="32"/>
      <c r="E120" s="32"/>
      <c r="F120" s="32"/>
      <c r="G120" s="32">
        <v>1</v>
      </c>
      <c r="H120" s="33"/>
      <c r="I120" s="5"/>
      <c r="J120" s="5"/>
      <c r="K120" s="32"/>
      <c r="L120" s="5"/>
      <c r="M120" s="153">
        <v>1</v>
      </c>
      <c r="N120" s="23"/>
      <c r="O120" s="5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</row>
    <row r="121" spans="1:32" ht="12.75" customHeight="1">
      <c r="A121" s="31" t="s">
        <v>65</v>
      </c>
      <c r="B121" s="32"/>
      <c r="C121" s="32"/>
      <c r="D121" s="32"/>
      <c r="E121" s="32"/>
      <c r="F121" s="32"/>
      <c r="G121" s="32">
        <v>1</v>
      </c>
      <c r="H121" s="33"/>
      <c r="I121" s="5"/>
      <c r="J121" s="5"/>
      <c r="K121" s="32"/>
      <c r="L121" s="5"/>
      <c r="M121" s="153">
        <v>1</v>
      </c>
      <c r="N121" s="23"/>
      <c r="O121" s="5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</row>
    <row r="122" spans="1:32" ht="12.75" customHeight="1">
      <c r="A122" s="31" t="s">
        <v>66</v>
      </c>
      <c r="B122" s="32"/>
      <c r="C122" s="32"/>
      <c r="D122" s="32"/>
      <c r="E122" s="32"/>
      <c r="F122" s="32"/>
      <c r="G122" s="32">
        <v>1</v>
      </c>
      <c r="H122" s="33"/>
      <c r="I122" s="5"/>
      <c r="J122" s="5"/>
      <c r="K122" s="32"/>
      <c r="L122" s="5"/>
      <c r="M122" s="153">
        <v>1</v>
      </c>
      <c r="N122" s="23"/>
      <c r="O122" s="5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</row>
    <row r="123" spans="1:32" ht="12.75" customHeight="1">
      <c r="A123" s="32"/>
      <c r="B123" s="32"/>
      <c r="C123" s="32"/>
      <c r="D123" s="32"/>
      <c r="E123" s="32"/>
      <c r="F123" s="32"/>
      <c r="G123" s="32"/>
      <c r="H123" s="32">
        <f>SUM(H116:H118)</f>
        <v>83</v>
      </c>
      <c r="I123" s="5">
        <f>H116/B111</f>
        <v>0.39037433155080214</v>
      </c>
      <c r="J123" s="5">
        <f>H123/B111</f>
        <v>0.44385026737967914</v>
      </c>
      <c r="K123" s="5">
        <f>J123-I123</f>
        <v>5.3475935828876997E-2</v>
      </c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</row>
    <row r="124" spans="1:32" ht="12.75" customHeight="1">
      <c r="A124" s="44" t="s">
        <v>67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5"/>
      <c r="M124" s="5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</row>
    <row r="125" spans="1:32" ht="25.5" customHeight="1">
      <c r="A125" s="32"/>
      <c r="B125" s="149" t="s">
        <v>1</v>
      </c>
      <c r="C125" s="149"/>
      <c r="D125" s="149"/>
      <c r="E125" s="149"/>
      <c r="F125" s="149"/>
      <c r="G125" s="149"/>
      <c r="H125" s="32"/>
      <c r="I125" s="7" t="s">
        <v>2</v>
      </c>
      <c r="J125" s="7" t="s">
        <v>3</v>
      </c>
      <c r="K125" s="8" t="s">
        <v>4</v>
      </c>
      <c r="L125" s="7" t="s">
        <v>5</v>
      </c>
      <c r="M125" s="9" t="s">
        <v>6</v>
      </c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</row>
    <row r="126" spans="1:32" ht="12.75" customHeight="1">
      <c r="A126" s="150" t="s">
        <v>9</v>
      </c>
      <c r="B126" s="151">
        <v>1</v>
      </c>
      <c r="C126" s="151">
        <v>2</v>
      </c>
      <c r="D126" s="151">
        <v>3</v>
      </c>
      <c r="E126" s="151">
        <v>4</v>
      </c>
      <c r="F126" s="151">
        <v>5</v>
      </c>
      <c r="G126" s="151">
        <v>6</v>
      </c>
      <c r="H126" s="152" t="s">
        <v>10</v>
      </c>
      <c r="I126" s="15"/>
      <c r="J126" s="15"/>
      <c r="K126" s="16"/>
      <c r="L126" s="17"/>
      <c r="M126" s="6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</row>
    <row r="127" spans="1:32" ht="12.75" customHeight="1">
      <c r="A127" s="31" t="s">
        <v>38</v>
      </c>
      <c r="B127" s="13">
        <v>18</v>
      </c>
      <c r="C127" s="13"/>
      <c r="D127" s="13"/>
      <c r="E127" s="13"/>
      <c r="F127" s="13"/>
      <c r="G127" s="13"/>
      <c r="H127" s="33"/>
      <c r="I127" s="15"/>
      <c r="J127" s="15"/>
      <c r="K127" s="16"/>
      <c r="L127" s="17"/>
      <c r="M127" s="20">
        <f>B127</f>
        <v>18</v>
      </c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</row>
    <row r="128" spans="1:32" ht="12.75" customHeight="1">
      <c r="A128" s="31" t="s">
        <v>39</v>
      </c>
      <c r="B128" s="32"/>
      <c r="C128" s="32">
        <v>15</v>
      </c>
      <c r="D128" s="32"/>
      <c r="E128" s="32"/>
      <c r="F128" s="32"/>
      <c r="G128" s="32"/>
      <c r="H128" s="33"/>
      <c r="I128" s="5"/>
      <c r="J128" s="5"/>
      <c r="K128" s="32"/>
      <c r="L128" s="17">
        <f>C128/B127</f>
        <v>0.83333333333333337</v>
      </c>
      <c r="M128" s="153">
        <v>15</v>
      </c>
      <c r="N128" s="23">
        <f t="shared" ref="N128:N132" si="18">M128/M127</f>
        <v>0.83333333333333337</v>
      </c>
      <c r="O128" s="5">
        <f t="shared" ref="O128:O132" si="19">100%-N128</f>
        <v>0.16666666666666663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</row>
    <row r="129" spans="1:32" ht="12.75" customHeight="1">
      <c r="A129" s="31" t="s">
        <v>40</v>
      </c>
      <c r="B129" s="32"/>
      <c r="C129" s="32"/>
      <c r="D129" s="32">
        <v>8</v>
      </c>
      <c r="E129" s="32"/>
      <c r="F129" s="32"/>
      <c r="G129" s="32"/>
      <c r="H129" s="33"/>
      <c r="I129" s="5"/>
      <c r="J129" s="5"/>
      <c r="K129" s="32"/>
      <c r="L129" s="5">
        <f>D129/C128</f>
        <v>0.53333333333333333</v>
      </c>
      <c r="M129" s="153">
        <v>8</v>
      </c>
      <c r="N129" s="23">
        <f t="shared" si="18"/>
        <v>0.53333333333333333</v>
      </c>
      <c r="O129" s="5">
        <f t="shared" si="19"/>
        <v>0.46666666666666667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</row>
    <row r="130" spans="1:32" ht="12.75" customHeight="1">
      <c r="A130" s="31" t="s">
        <v>41</v>
      </c>
      <c r="B130" s="32"/>
      <c r="C130" s="32"/>
      <c r="D130" s="32"/>
      <c r="E130" s="32">
        <v>1</v>
      </c>
      <c r="F130" s="32"/>
      <c r="G130" s="32"/>
      <c r="H130" s="33"/>
      <c r="I130" s="5"/>
      <c r="J130" s="5"/>
      <c r="K130" s="32"/>
      <c r="L130" s="5">
        <f>E130/D129</f>
        <v>0.125</v>
      </c>
      <c r="M130" s="153">
        <v>3</v>
      </c>
      <c r="N130" s="23">
        <f t="shared" si="18"/>
        <v>0.375</v>
      </c>
      <c r="O130" s="5">
        <f t="shared" si="19"/>
        <v>0.625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</row>
    <row r="131" spans="1:32" ht="12.75" customHeight="1">
      <c r="A131" s="31" t="s">
        <v>42</v>
      </c>
      <c r="B131" s="32"/>
      <c r="C131" s="32"/>
      <c r="D131" s="32"/>
      <c r="E131" s="32"/>
      <c r="F131" s="32">
        <v>1</v>
      </c>
      <c r="G131" s="32"/>
      <c r="H131" s="33"/>
      <c r="I131" s="5"/>
      <c r="J131" s="5"/>
      <c r="K131" s="32"/>
      <c r="L131" s="5">
        <f>F131/E130</f>
        <v>1</v>
      </c>
      <c r="M131" s="153">
        <v>3</v>
      </c>
      <c r="N131" s="23">
        <f t="shared" si="18"/>
        <v>1</v>
      </c>
      <c r="O131" s="5">
        <f t="shared" si="19"/>
        <v>0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</row>
    <row r="132" spans="1:32" ht="12.75" customHeight="1">
      <c r="A132" s="31" t="s">
        <v>43</v>
      </c>
      <c r="B132" s="32"/>
      <c r="C132" s="32"/>
      <c r="D132" s="32"/>
      <c r="E132" s="32"/>
      <c r="F132" s="32"/>
      <c r="G132" s="32">
        <v>1</v>
      </c>
      <c r="H132" s="33">
        <v>1</v>
      </c>
      <c r="I132" s="5"/>
      <c r="J132" s="5"/>
      <c r="K132" s="32"/>
      <c r="L132" s="5">
        <f>G132/F131</f>
        <v>1</v>
      </c>
      <c r="M132" s="153">
        <v>1</v>
      </c>
      <c r="N132" s="23">
        <f t="shared" si="18"/>
        <v>0.33333333333333331</v>
      </c>
      <c r="O132" s="5">
        <f t="shared" si="19"/>
        <v>0.66666666666666674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</row>
    <row r="133" spans="1:32" ht="12.75" customHeight="1">
      <c r="A133" s="31" t="s">
        <v>44</v>
      </c>
      <c r="B133" s="32"/>
      <c r="C133" s="32"/>
      <c r="D133" s="32"/>
      <c r="E133" s="32"/>
      <c r="F133" s="32"/>
      <c r="G133" s="32"/>
      <c r="H133" s="33"/>
      <c r="I133" s="5"/>
      <c r="J133" s="5"/>
      <c r="K133" s="32"/>
      <c r="L133" s="5"/>
      <c r="M133" s="153"/>
      <c r="N133" s="23"/>
      <c r="O133" s="5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</row>
    <row r="134" spans="1:32" ht="12.75" customHeight="1">
      <c r="A134" s="31" t="s">
        <v>63</v>
      </c>
      <c r="B134" s="32"/>
      <c r="C134" s="32"/>
      <c r="D134" s="32"/>
      <c r="E134" s="32"/>
      <c r="F134" s="32"/>
      <c r="G134" s="32"/>
      <c r="H134" s="33"/>
      <c r="I134" s="5"/>
      <c r="J134" s="5"/>
      <c r="K134" s="32"/>
      <c r="L134" s="5"/>
      <c r="M134" s="153"/>
      <c r="N134" s="23"/>
      <c r="O134" s="5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</row>
    <row r="135" spans="1:32" ht="12.75" customHeight="1">
      <c r="A135" s="31" t="s">
        <v>64</v>
      </c>
      <c r="B135" s="32"/>
      <c r="C135" s="32"/>
      <c r="D135" s="32"/>
      <c r="E135" s="32"/>
      <c r="F135" s="32"/>
      <c r="G135" s="32"/>
      <c r="H135" s="33"/>
      <c r="I135" s="5"/>
      <c r="J135" s="5"/>
      <c r="K135" s="32"/>
      <c r="L135" s="5"/>
      <c r="M135" s="153"/>
      <c r="N135" s="23"/>
      <c r="O135" s="5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</row>
    <row r="136" spans="1:32" ht="12.75" customHeight="1">
      <c r="A136" s="31" t="s">
        <v>65</v>
      </c>
      <c r="B136" s="32"/>
      <c r="C136" s="32"/>
      <c r="D136" s="32"/>
      <c r="E136" s="32"/>
      <c r="F136" s="32"/>
      <c r="G136" s="32"/>
      <c r="H136" s="33"/>
      <c r="I136" s="5"/>
      <c r="J136" s="5"/>
      <c r="K136" s="32"/>
      <c r="L136" s="5"/>
      <c r="M136" s="153"/>
      <c r="N136" s="23"/>
      <c r="O136" s="5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</row>
    <row r="137" spans="1:32" ht="12.75" customHeight="1">
      <c r="A137" s="32"/>
      <c r="B137" s="32"/>
      <c r="C137" s="32"/>
      <c r="D137" s="32"/>
      <c r="E137" s="32"/>
      <c r="F137" s="32"/>
      <c r="G137" s="32"/>
      <c r="H137" s="32">
        <f>SUM(H132:H133)</f>
        <v>1</v>
      </c>
      <c r="I137" s="5">
        <f>H132/B127</f>
        <v>5.5555555555555552E-2</v>
      </c>
      <c r="J137" s="5">
        <f>H137/B127</f>
        <v>5.5555555555555552E-2</v>
      </c>
      <c r="K137" s="5">
        <f>J137-I137</f>
        <v>0</v>
      </c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</row>
    <row r="138" spans="1:32" ht="12.75" customHeight="1">
      <c r="A138" s="44" t="s">
        <v>68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5"/>
      <c r="M138" s="5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</row>
    <row r="139" spans="1:32" ht="25.5" customHeight="1">
      <c r="A139" s="32"/>
      <c r="B139" s="149" t="s">
        <v>1</v>
      </c>
      <c r="C139" s="149"/>
      <c r="D139" s="149"/>
      <c r="E139" s="149"/>
      <c r="F139" s="149"/>
      <c r="G139" s="149"/>
      <c r="H139" s="32"/>
      <c r="I139" s="7" t="s">
        <v>2</v>
      </c>
      <c r="J139" s="7" t="s">
        <v>3</v>
      </c>
      <c r="K139" s="8" t="s">
        <v>4</v>
      </c>
      <c r="L139" s="7" t="s">
        <v>5</v>
      </c>
      <c r="M139" s="9" t="s">
        <v>6</v>
      </c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</row>
    <row r="140" spans="1:32" ht="12.75" customHeight="1">
      <c r="A140" s="150" t="s">
        <v>9</v>
      </c>
      <c r="B140" s="151">
        <v>1</v>
      </c>
      <c r="C140" s="151">
        <v>2</v>
      </c>
      <c r="D140" s="151">
        <v>3</v>
      </c>
      <c r="E140" s="151">
        <v>4</v>
      </c>
      <c r="F140" s="151">
        <v>5</v>
      </c>
      <c r="G140" s="151">
        <v>6</v>
      </c>
      <c r="H140" s="152" t="s">
        <v>10</v>
      </c>
      <c r="I140" s="15"/>
      <c r="J140" s="15"/>
      <c r="K140" s="16"/>
      <c r="L140" s="17"/>
      <c r="M140" s="6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</row>
    <row r="141" spans="1:32" ht="12.75" customHeight="1">
      <c r="A141" s="31" t="s">
        <v>39</v>
      </c>
      <c r="B141" s="13">
        <v>145</v>
      </c>
      <c r="C141" s="13"/>
      <c r="D141" s="13"/>
      <c r="E141" s="13"/>
      <c r="F141" s="13"/>
      <c r="G141" s="13"/>
      <c r="H141" s="33"/>
      <c r="I141" s="15"/>
      <c r="J141" s="15"/>
      <c r="K141" s="16"/>
      <c r="L141" s="17"/>
      <c r="M141" s="20">
        <f>B141</f>
        <v>145</v>
      </c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</row>
    <row r="142" spans="1:32" ht="12.75" customHeight="1">
      <c r="A142" s="31" t="s">
        <v>40</v>
      </c>
      <c r="B142" s="32"/>
      <c r="C142" s="32">
        <v>130</v>
      </c>
      <c r="D142" s="32"/>
      <c r="E142" s="32"/>
      <c r="F142" s="32"/>
      <c r="G142" s="32"/>
      <c r="H142" s="33"/>
      <c r="I142" s="5"/>
      <c r="J142" s="5"/>
      <c r="K142" s="32"/>
      <c r="L142" s="17">
        <f>C142/B141</f>
        <v>0.89655172413793105</v>
      </c>
      <c r="M142" s="153">
        <v>130</v>
      </c>
      <c r="N142" s="23">
        <f t="shared" ref="N142:N146" si="20">M142/M141</f>
        <v>0.89655172413793105</v>
      </c>
      <c r="O142" s="5">
        <f t="shared" ref="O142:O146" si="21">100%-N142</f>
        <v>0.10344827586206895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</row>
    <row r="143" spans="1:32" ht="12.75" customHeight="1">
      <c r="A143" s="31" t="s">
        <v>41</v>
      </c>
      <c r="B143" s="32"/>
      <c r="C143" s="32"/>
      <c r="D143" s="32">
        <v>118</v>
      </c>
      <c r="E143" s="32"/>
      <c r="F143" s="32"/>
      <c r="G143" s="32"/>
      <c r="H143" s="33"/>
      <c r="I143" s="5"/>
      <c r="J143" s="5"/>
      <c r="K143" s="32"/>
      <c r="L143" s="5">
        <f>D143/C142</f>
        <v>0.90769230769230769</v>
      </c>
      <c r="M143" s="153">
        <v>121</v>
      </c>
      <c r="N143" s="23">
        <f t="shared" si="20"/>
        <v>0.93076923076923079</v>
      </c>
      <c r="O143" s="5">
        <f t="shared" si="21"/>
        <v>6.9230769230769207E-2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</row>
    <row r="144" spans="1:32" ht="12.75" customHeight="1">
      <c r="A144" s="31" t="s">
        <v>42</v>
      </c>
      <c r="B144" s="32"/>
      <c r="C144" s="32"/>
      <c r="D144" s="32"/>
      <c r="E144" s="32">
        <v>111</v>
      </c>
      <c r="F144" s="32"/>
      <c r="G144" s="32"/>
      <c r="H144" s="33"/>
      <c r="I144" s="5"/>
      <c r="J144" s="5"/>
      <c r="K144" s="32"/>
      <c r="L144" s="5">
        <f>E144/D143</f>
        <v>0.94067796610169496</v>
      </c>
      <c r="M144" s="153">
        <v>116</v>
      </c>
      <c r="N144" s="23">
        <f t="shared" si="20"/>
        <v>0.95867768595041325</v>
      </c>
      <c r="O144" s="5">
        <f t="shared" si="21"/>
        <v>4.132231404958675E-2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</row>
    <row r="145" spans="1:32" ht="12.75" customHeight="1">
      <c r="A145" s="31" t="s">
        <v>43</v>
      </c>
      <c r="B145" s="32"/>
      <c r="C145" s="32"/>
      <c r="D145" s="32"/>
      <c r="E145" s="32"/>
      <c r="F145" s="32">
        <v>107</v>
      </c>
      <c r="G145" s="32"/>
      <c r="H145" s="33"/>
      <c r="I145" s="5"/>
      <c r="J145" s="5"/>
      <c r="K145" s="32"/>
      <c r="L145" s="5">
        <f>F145/E144</f>
        <v>0.963963963963964</v>
      </c>
      <c r="M145" s="153">
        <v>113</v>
      </c>
      <c r="N145" s="23">
        <f t="shared" si="20"/>
        <v>0.97413793103448276</v>
      </c>
      <c r="O145" s="5">
        <f t="shared" si="21"/>
        <v>2.5862068965517238E-2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</row>
    <row r="146" spans="1:32" ht="12.75" customHeight="1">
      <c r="A146" s="31" t="s">
        <v>44</v>
      </c>
      <c r="B146" s="32"/>
      <c r="C146" s="32"/>
      <c r="D146" s="32"/>
      <c r="E146" s="32"/>
      <c r="F146" s="32"/>
      <c r="G146" s="32">
        <v>100</v>
      </c>
      <c r="H146" s="33">
        <v>90</v>
      </c>
      <c r="I146" s="5"/>
      <c r="J146" s="5"/>
      <c r="K146" s="32"/>
      <c r="L146" s="5">
        <f>G146/F145</f>
        <v>0.93457943925233644</v>
      </c>
      <c r="M146" s="153">
        <v>110</v>
      </c>
      <c r="N146" s="23">
        <f t="shared" si="20"/>
        <v>0.97345132743362828</v>
      </c>
      <c r="O146" s="5">
        <f t="shared" si="21"/>
        <v>2.6548672566371723E-2</v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</row>
    <row r="147" spans="1:32" ht="12.75" customHeight="1">
      <c r="A147" s="31" t="s">
        <v>63</v>
      </c>
      <c r="B147" s="32"/>
      <c r="C147" s="32"/>
      <c r="D147" s="32"/>
      <c r="E147" s="32"/>
      <c r="F147" s="32"/>
      <c r="G147" s="32">
        <v>12</v>
      </c>
      <c r="H147" s="33">
        <v>5</v>
      </c>
      <c r="I147" s="5"/>
      <c r="J147" s="5"/>
      <c r="K147" s="32"/>
      <c r="L147" s="5"/>
      <c r="M147" s="153">
        <v>16</v>
      </c>
      <c r="N147" s="23"/>
      <c r="O147" s="5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</row>
    <row r="148" spans="1:32" ht="12.75" customHeight="1">
      <c r="A148" s="31" t="s">
        <v>64</v>
      </c>
      <c r="B148" s="32"/>
      <c r="C148" s="32"/>
      <c r="D148" s="32"/>
      <c r="E148" s="32"/>
      <c r="F148" s="32"/>
      <c r="G148" s="32">
        <v>3</v>
      </c>
      <c r="H148" s="33">
        <v>2</v>
      </c>
      <c r="I148" s="5"/>
      <c r="J148" s="5"/>
      <c r="K148" s="32"/>
      <c r="L148" s="5"/>
      <c r="M148" s="153">
        <v>3</v>
      </c>
      <c r="N148" s="23"/>
      <c r="O148" s="5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</row>
    <row r="149" spans="1:32" ht="12.75" customHeight="1">
      <c r="A149" s="31" t="s">
        <v>65</v>
      </c>
      <c r="B149" s="32"/>
      <c r="C149" s="32"/>
      <c r="D149" s="32"/>
      <c r="E149" s="32"/>
      <c r="F149" s="32"/>
      <c r="G149" s="32">
        <v>1</v>
      </c>
      <c r="H149" s="33"/>
      <c r="I149" s="5"/>
      <c r="J149" s="5"/>
      <c r="K149" s="32"/>
      <c r="L149" s="5"/>
      <c r="M149" s="153">
        <v>1</v>
      </c>
      <c r="N149" s="23"/>
      <c r="O149" s="5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</row>
    <row r="150" spans="1:32" ht="12.75" customHeight="1">
      <c r="A150" s="31" t="s">
        <v>66</v>
      </c>
      <c r="B150" s="32"/>
      <c r="C150" s="32"/>
      <c r="D150" s="32"/>
      <c r="E150" s="32"/>
      <c r="F150" s="32"/>
      <c r="G150" s="32">
        <v>1</v>
      </c>
      <c r="H150" s="33">
        <v>1</v>
      </c>
      <c r="I150" s="5"/>
      <c r="J150" s="5"/>
      <c r="K150" s="32"/>
      <c r="L150" s="5"/>
      <c r="M150" s="153">
        <v>1</v>
      </c>
      <c r="N150" s="23"/>
      <c r="O150" s="5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</row>
    <row r="151" spans="1:32" ht="12.75" customHeight="1">
      <c r="A151" s="31"/>
      <c r="B151" s="32"/>
      <c r="C151" s="32"/>
      <c r="D151" s="32"/>
      <c r="E151" s="32"/>
      <c r="F151" s="32"/>
      <c r="G151" s="32"/>
      <c r="H151" s="33"/>
      <c r="I151" s="5"/>
      <c r="J151" s="5"/>
      <c r="K151" s="32"/>
      <c r="L151" s="5"/>
      <c r="M151" s="153"/>
      <c r="N151" s="23"/>
      <c r="O151" s="5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</row>
    <row r="152" spans="1:32" ht="12.75" customHeight="1">
      <c r="A152" s="32"/>
      <c r="B152" s="32"/>
      <c r="C152" s="32"/>
      <c r="D152" s="32"/>
      <c r="E152" s="32"/>
      <c r="F152" s="32"/>
      <c r="G152" s="32"/>
      <c r="H152" s="32">
        <f>SUM(H146:H151)</f>
        <v>98</v>
      </c>
      <c r="I152" s="5">
        <f>H146/B141</f>
        <v>0.62068965517241381</v>
      </c>
      <c r="J152" s="5">
        <f>H152/B141</f>
        <v>0.67586206896551726</v>
      </c>
      <c r="K152" s="5">
        <f>J152-I152</f>
        <v>5.5172413793103448E-2</v>
      </c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</row>
    <row r="153" spans="1:32" ht="12.75" customHeight="1">
      <c r="A153" s="44" t="s">
        <v>69</v>
      </c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5"/>
      <c r="M153" s="5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</row>
    <row r="154" spans="1:32" ht="25.5" customHeight="1">
      <c r="A154" s="32"/>
      <c r="B154" s="149" t="s">
        <v>1</v>
      </c>
      <c r="C154" s="149"/>
      <c r="D154" s="149"/>
      <c r="E154" s="149"/>
      <c r="F154" s="149"/>
      <c r="G154" s="149"/>
      <c r="H154" s="32"/>
      <c r="I154" s="7" t="s">
        <v>2</v>
      </c>
      <c r="J154" s="7" t="s">
        <v>3</v>
      </c>
      <c r="K154" s="8" t="s">
        <v>4</v>
      </c>
      <c r="L154" s="7" t="s">
        <v>5</v>
      </c>
      <c r="M154" s="9" t="s">
        <v>6</v>
      </c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</row>
    <row r="155" spans="1:32" ht="12.75" customHeight="1">
      <c r="A155" s="150" t="s">
        <v>9</v>
      </c>
      <c r="B155" s="151">
        <v>1</v>
      </c>
      <c r="C155" s="151">
        <v>2</v>
      </c>
      <c r="D155" s="151">
        <v>3</v>
      </c>
      <c r="E155" s="151">
        <v>4</v>
      </c>
      <c r="F155" s="151">
        <v>5</v>
      </c>
      <c r="G155" s="151">
        <v>6</v>
      </c>
      <c r="H155" s="152" t="s">
        <v>10</v>
      </c>
      <c r="I155" s="15"/>
      <c r="J155" s="15"/>
      <c r="K155" s="16"/>
      <c r="L155" s="17"/>
      <c r="M155" s="6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</row>
    <row r="156" spans="1:32" ht="12.75" customHeight="1">
      <c r="A156" s="31" t="s">
        <v>40</v>
      </c>
      <c r="B156" s="13">
        <v>31</v>
      </c>
      <c r="C156" s="13"/>
      <c r="D156" s="13"/>
      <c r="E156" s="13"/>
      <c r="F156" s="13"/>
      <c r="G156" s="13"/>
      <c r="H156" s="33"/>
      <c r="I156" s="15"/>
      <c r="J156" s="15"/>
      <c r="K156" s="16"/>
      <c r="L156" s="17"/>
      <c r="M156" s="20">
        <f>B156</f>
        <v>31</v>
      </c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</row>
    <row r="157" spans="1:32" ht="12.75" customHeight="1">
      <c r="A157" s="31" t="s">
        <v>41</v>
      </c>
      <c r="B157" s="32"/>
      <c r="C157" s="32">
        <v>16</v>
      </c>
      <c r="D157" s="32"/>
      <c r="E157" s="32"/>
      <c r="F157" s="32"/>
      <c r="G157" s="32"/>
      <c r="H157" s="33"/>
      <c r="I157" s="5"/>
      <c r="J157" s="5"/>
      <c r="K157" s="32"/>
      <c r="L157" s="17">
        <f>C157/B156</f>
        <v>0.5161290322580645</v>
      </c>
      <c r="M157" s="153">
        <v>16</v>
      </c>
      <c r="N157" s="23">
        <f t="shared" ref="N157:N161" si="22">M157/M156</f>
        <v>0.5161290322580645</v>
      </c>
      <c r="O157" s="5">
        <f t="shared" ref="O157:O161" si="23">100%-N157</f>
        <v>0.4838709677419355</v>
      </c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</row>
    <row r="158" spans="1:32" ht="12.75" customHeight="1">
      <c r="A158" s="31" t="s">
        <v>42</v>
      </c>
      <c r="B158" s="32"/>
      <c r="C158" s="32"/>
      <c r="D158" s="32">
        <v>15</v>
      </c>
      <c r="E158" s="32"/>
      <c r="F158" s="32"/>
      <c r="G158" s="32"/>
      <c r="H158" s="33"/>
      <c r="I158" s="5"/>
      <c r="J158" s="5"/>
      <c r="K158" s="32"/>
      <c r="L158" s="5">
        <f>D158/C157</f>
        <v>0.9375</v>
      </c>
      <c r="M158" s="153">
        <v>16</v>
      </c>
      <c r="N158" s="23">
        <f t="shared" si="22"/>
        <v>1</v>
      </c>
      <c r="O158" s="5">
        <f t="shared" si="23"/>
        <v>0</v>
      </c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</row>
    <row r="159" spans="1:32" ht="12.75" customHeight="1">
      <c r="A159" s="31" t="s">
        <v>43</v>
      </c>
      <c r="B159" s="32"/>
      <c r="C159" s="32"/>
      <c r="D159" s="32"/>
      <c r="E159" s="32">
        <v>12</v>
      </c>
      <c r="F159" s="32"/>
      <c r="G159" s="32"/>
      <c r="H159" s="33"/>
      <c r="I159" s="5"/>
      <c r="J159" s="5"/>
      <c r="K159" s="32"/>
      <c r="L159" s="5">
        <f>E159/D158</f>
        <v>0.8</v>
      </c>
      <c r="M159" s="153">
        <v>14</v>
      </c>
      <c r="N159" s="23">
        <f t="shared" si="22"/>
        <v>0.875</v>
      </c>
      <c r="O159" s="5">
        <f t="shared" si="23"/>
        <v>0.125</v>
      </c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</row>
    <row r="160" spans="1:32" ht="12.75" customHeight="1">
      <c r="A160" s="31" t="s">
        <v>44</v>
      </c>
      <c r="B160" s="32"/>
      <c r="C160" s="32"/>
      <c r="D160" s="32"/>
      <c r="E160" s="32"/>
      <c r="F160" s="32">
        <v>12</v>
      </c>
      <c r="G160" s="32"/>
      <c r="H160" s="33"/>
      <c r="I160" s="5"/>
      <c r="J160" s="5"/>
      <c r="K160" s="32"/>
      <c r="L160" s="5">
        <f>F160/E159</f>
        <v>1</v>
      </c>
      <c r="M160" s="153">
        <v>14</v>
      </c>
      <c r="N160" s="23">
        <f t="shared" si="22"/>
        <v>1</v>
      </c>
      <c r="O160" s="5">
        <f t="shared" si="23"/>
        <v>0</v>
      </c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</row>
    <row r="161" spans="1:32" ht="12.75" customHeight="1">
      <c r="A161" s="31" t="s">
        <v>63</v>
      </c>
      <c r="B161" s="32"/>
      <c r="C161" s="32"/>
      <c r="D161" s="32"/>
      <c r="E161" s="32"/>
      <c r="F161" s="32"/>
      <c r="G161" s="32">
        <v>10</v>
      </c>
      <c r="H161" s="33">
        <v>6</v>
      </c>
      <c r="I161" s="5"/>
      <c r="J161" s="5"/>
      <c r="K161" s="32"/>
      <c r="L161" s="5">
        <f>G161/F160</f>
        <v>0.83333333333333337</v>
      </c>
      <c r="M161" s="153">
        <v>12</v>
      </c>
      <c r="N161" s="23">
        <f t="shared" si="22"/>
        <v>0.8571428571428571</v>
      </c>
      <c r="O161" s="5">
        <f t="shared" si="23"/>
        <v>0.1428571428571429</v>
      </c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</row>
    <row r="162" spans="1:32" ht="12.75" customHeight="1">
      <c r="A162" s="31" t="s">
        <v>64</v>
      </c>
      <c r="B162" s="32"/>
      <c r="C162" s="32"/>
      <c r="D162" s="32"/>
      <c r="E162" s="32"/>
      <c r="F162" s="32"/>
      <c r="G162" s="32">
        <v>4</v>
      </c>
      <c r="H162" s="33">
        <v>4</v>
      </c>
      <c r="I162" s="5"/>
      <c r="J162" s="5"/>
      <c r="K162" s="32"/>
      <c r="L162" s="5"/>
      <c r="M162" s="153">
        <v>5</v>
      </c>
      <c r="N162" s="23"/>
      <c r="O162" s="5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</row>
    <row r="163" spans="1:32" ht="12.75" customHeight="1">
      <c r="A163" s="31" t="s">
        <v>65</v>
      </c>
      <c r="B163" s="32"/>
      <c r="C163" s="32"/>
      <c r="D163" s="32"/>
      <c r="E163" s="32"/>
      <c r="F163" s="32"/>
      <c r="G163" s="32">
        <v>3</v>
      </c>
      <c r="H163" s="33">
        <v>1</v>
      </c>
      <c r="I163" s="5"/>
      <c r="J163" s="5"/>
      <c r="K163" s="32"/>
      <c r="L163" s="5"/>
      <c r="M163" s="153">
        <v>4</v>
      </c>
      <c r="N163" s="23"/>
      <c r="O163" s="5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</row>
    <row r="164" spans="1:32" ht="12.75" customHeight="1">
      <c r="A164" s="31" t="s">
        <v>66</v>
      </c>
      <c r="B164" s="32"/>
      <c r="C164" s="32"/>
      <c r="D164" s="32"/>
      <c r="E164" s="32"/>
      <c r="F164" s="32"/>
      <c r="G164" s="32">
        <v>2</v>
      </c>
      <c r="H164" s="33">
        <v>1</v>
      </c>
      <c r="I164" s="5"/>
      <c r="J164" s="5"/>
      <c r="K164" s="32"/>
      <c r="L164" s="5"/>
      <c r="M164" s="153">
        <v>2</v>
      </c>
      <c r="N164" s="23"/>
      <c r="O164" s="5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</row>
    <row r="165" spans="1:32" ht="12.75" customHeight="1">
      <c r="A165" s="32"/>
      <c r="B165" s="32"/>
      <c r="C165" s="32"/>
      <c r="D165" s="32"/>
      <c r="E165" s="32"/>
      <c r="F165" s="32"/>
      <c r="G165" s="32"/>
      <c r="H165" s="32">
        <f>SUM(H161:H164)</f>
        <v>12</v>
      </c>
      <c r="I165" s="5">
        <f>H161/B156</f>
        <v>0.19354838709677419</v>
      </c>
      <c r="J165" s="5">
        <f>H165/B156</f>
        <v>0.38709677419354838</v>
      </c>
      <c r="K165" s="5">
        <f>J165-I165</f>
        <v>0.19354838709677419</v>
      </c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</row>
    <row r="166" spans="1:32" ht="12.75" customHeight="1">
      <c r="A166" s="44" t="s">
        <v>72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5"/>
      <c r="M166" s="5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</row>
    <row r="167" spans="1:32" ht="25.5" customHeight="1">
      <c r="A167" s="32"/>
      <c r="B167" s="149" t="s">
        <v>1</v>
      </c>
      <c r="C167" s="149"/>
      <c r="D167" s="149"/>
      <c r="E167" s="149"/>
      <c r="F167" s="149"/>
      <c r="G167" s="149"/>
      <c r="H167" s="32"/>
      <c r="I167" s="7" t="s">
        <v>2</v>
      </c>
      <c r="J167" s="7" t="s">
        <v>3</v>
      </c>
      <c r="K167" s="8" t="s">
        <v>4</v>
      </c>
      <c r="L167" s="7" t="s">
        <v>5</v>
      </c>
      <c r="M167" s="9" t="s">
        <v>6</v>
      </c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</row>
    <row r="168" spans="1:32" ht="12.75" customHeight="1">
      <c r="A168" s="150" t="s">
        <v>9</v>
      </c>
      <c r="B168" s="151">
        <v>1</v>
      </c>
      <c r="C168" s="151">
        <v>2</v>
      </c>
      <c r="D168" s="151">
        <v>3</v>
      </c>
      <c r="E168" s="151">
        <v>4</v>
      </c>
      <c r="F168" s="151">
        <v>5</v>
      </c>
      <c r="G168" s="151">
        <v>6</v>
      </c>
      <c r="H168" s="152" t="s">
        <v>10</v>
      </c>
      <c r="I168" s="15"/>
      <c r="J168" s="15"/>
      <c r="K168" s="16"/>
      <c r="L168" s="17"/>
      <c r="M168" s="6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</row>
    <row r="169" spans="1:32" ht="12.75" customHeight="1">
      <c r="A169" s="31" t="s">
        <v>41</v>
      </c>
      <c r="B169" s="13">
        <v>177</v>
      </c>
      <c r="C169" s="13"/>
      <c r="D169" s="13"/>
      <c r="E169" s="13"/>
      <c r="F169" s="13"/>
      <c r="G169" s="13"/>
      <c r="H169" s="33"/>
      <c r="I169" s="15"/>
      <c r="J169" s="15"/>
      <c r="K169" s="16"/>
      <c r="L169" s="17"/>
      <c r="M169" s="20">
        <f>B169</f>
        <v>177</v>
      </c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</row>
    <row r="170" spans="1:32" ht="12.75" customHeight="1">
      <c r="A170" s="31" t="s">
        <v>42</v>
      </c>
      <c r="B170" s="32"/>
      <c r="C170" s="32">
        <v>148</v>
      </c>
      <c r="D170" s="32"/>
      <c r="E170" s="32"/>
      <c r="F170" s="32"/>
      <c r="G170" s="32"/>
      <c r="H170" s="33"/>
      <c r="I170" s="5"/>
      <c r="J170" s="5"/>
      <c r="K170" s="32"/>
      <c r="L170" s="17">
        <f>C170/B169</f>
        <v>0.83615819209039544</v>
      </c>
      <c r="M170" s="153">
        <v>148</v>
      </c>
      <c r="N170" s="23">
        <f t="shared" ref="N170:N174" si="24">M170/M169</f>
        <v>0.83615819209039544</v>
      </c>
      <c r="O170" s="5">
        <f t="shared" ref="O170:O174" si="25">100%-N170</f>
        <v>0.16384180790960456</v>
      </c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</row>
    <row r="171" spans="1:32" ht="12.75" customHeight="1">
      <c r="A171" s="31" t="s">
        <v>43</v>
      </c>
      <c r="B171" s="32"/>
      <c r="C171" s="32"/>
      <c r="D171" s="32">
        <v>124</v>
      </c>
      <c r="E171" s="32"/>
      <c r="F171" s="32"/>
      <c r="G171" s="32"/>
      <c r="H171" s="33"/>
      <c r="I171" s="5"/>
      <c r="J171" s="5"/>
      <c r="K171" s="32"/>
      <c r="L171" s="5">
        <f>D171/C170</f>
        <v>0.83783783783783783</v>
      </c>
      <c r="M171" s="153">
        <v>131</v>
      </c>
      <c r="N171" s="23">
        <f t="shared" si="24"/>
        <v>0.88513513513513509</v>
      </c>
      <c r="O171" s="5">
        <f t="shared" si="25"/>
        <v>0.11486486486486491</v>
      </c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</row>
    <row r="172" spans="1:32" ht="12.75" customHeight="1">
      <c r="A172" s="32">
        <v>1001</v>
      </c>
      <c r="B172" s="32"/>
      <c r="C172" s="32"/>
      <c r="D172" s="32"/>
      <c r="E172" s="32">
        <v>117</v>
      </c>
      <c r="F172" s="32"/>
      <c r="G172" s="32"/>
      <c r="H172" s="33"/>
      <c r="I172" s="5"/>
      <c r="J172" s="5"/>
      <c r="K172" s="32"/>
      <c r="L172" s="5">
        <f>E172/D171</f>
        <v>0.94354838709677424</v>
      </c>
      <c r="M172" s="153">
        <v>123</v>
      </c>
      <c r="N172" s="23">
        <f t="shared" si="24"/>
        <v>0.93893129770992367</v>
      </c>
      <c r="O172" s="5">
        <f t="shared" si="25"/>
        <v>6.1068702290076327E-2</v>
      </c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</row>
    <row r="173" spans="1:32" ht="12.75" customHeight="1">
      <c r="A173" s="32">
        <v>1002</v>
      </c>
      <c r="B173" s="32"/>
      <c r="C173" s="32"/>
      <c r="D173" s="32"/>
      <c r="E173" s="32"/>
      <c r="F173" s="32">
        <v>108</v>
      </c>
      <c r="G173" s="32"/>
      <c r="H173" s="33"/>
      <c r="I173" s="5"/>
      <c r="J173" s="5"/>
      <c r="K173" s="32"/>
      <c r="L173" s="5">
        <f>F173/E172</f>
        <v>0.92307692307692313</v>
      </c>
      <c r="M173" s="153">
        <v>119</v>
      </c>
      <c r="N173" s="23">
        <f t="shared" si="24"/>
        <v>0.96747967479674801</v>
      </c>
      <c r="O173" s="5">
        <f t="shared" si="25"/>
        <v>3.2520325203251987E-2</v>
      </c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</row>
    <row r="174" spans="1:32" ht="12.75" customHeight="1">
      <c r="A174" s="32">
        <v>1101</v>
      </c>
      <c r="B174" s="32"/>
      <c r="C174" s="32"/>
      <c r="D174" s="32"/>
      <c r="E174" s="32"/>
      <c r="F174" s="32"/>
      <c r="G174" s="32">
        <v>102</v>
      </c>
      <c r="H174" s="33">
        <v>81</v>
      </c>
      <c r="I174" s="5"/>
      <c r="J174" s="5"/>
      <c r="K174" s="32"/>
      <c r="L174" s="5">
        <f>G174/F173</f>
        <v>0.94444444444444442</v>
      </c>
      <c r="M174" s="153">
        <v>113</v>
      </c>
      <c r="N174" s="23">
        <f t="shared" si="24"/>
        <v>0.94957983193277307</v>
      </c>
      <c r="O174" s="5">
        <f t="shared" si="25"/>
        <v>5.0420168067226934E-2</v>
      </c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</row>
    <row r="175" spans="1:32" ht="12.75" customHeight="1">
      <c r="A175" s="31" t="s">
        <v>65</v>
      </c>
      <c r="B175" s="32"/>
      <c r="C175" s="32"/>
      <c r="D175" s="32"/>
      <c r="E175" s="32"/>
      <c r="F175" s="32"/>
      <c r="G175" s="32">
        <v>19</v>
      </c>
      <c r="H175" s="33">
        <v>9</v>
      </c>
      <c r="I175" s="5"/>
      <c r="J175" s="5"/>
      <c r="K175" s="32"/>
      <c r="L175" s="5"/>
      <c r="M175" s="153">
        <v>22</v>
      </c>
      <c r="N175" s="23"/>
      <c r="O175" s="5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</row>
    <row r="176" spans="1:32" ht="12.75" customHeight="1">
      <c r="A176" s="31" t="s">
        <v>66</v>
      </c>
      <c r="B176" s="32"/>
      <c r="C176" s="32"/>
      <c r="D176" s="32"/>
      <c r="E176" s="32"/>
      <c r="F176" s="32"/>
      <c r="G176" s="32">
        <v>6</v>
      </c>
      <c r="H176" s="33">
        <v>3</v>
      </c>
      <c r="I176" s="5"/>
      <c r="J176" s="5"/>
      <c r="K176" s="32"/>
      <c r="L176" s="5"/>
      <c r="M176" s="153">
        <v>6</v>
      </c>
      <c r="N176" s="23"/>
      <c r="O176" s="5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</row>
    <row r="177" spans="1:32" ht="12.75" customHeight="1">
      <c r="A177" s="31" t="s">
        <v>70</v>
      </c>
      <c r="B177" s="32"/>
      <c r="C177" s="32"/>
      <c r="D177" s="32"/>
      <c r="E177" s="32"/>
      <c r="F177" s="32"/>
      <c r="G177" s="32">
        <v>1</v>
      </c>
      <c r="H177" s="33">
        <v>7</v>
      </c>
      <c r="I177" s="5"/>
      <c r="J177" s="5"/>
      <c r="K177" s="32"/>
      <c r="L177" s="5"/>
      <c r="M177" s="153">
        <v>1</v>
      </c>
      <c r="N177" s="23"/>
      <c r="O177" s="5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</row>
    <row r="178" spans="1:32" ht="12.75" customHeight="1">
      <c r="A178" s="31" t="s">
        <v>71</v>
      </c>
      <c r="B178" s="32"/>
      <c r="C178" s="32"/>
      <c r="D178" s="32"/>
      <c r="E178" s="32"/>
      <c r="F178" s="32"/>
      <c r="G178" s="32">
        <v>1</v>
      </c>
      <c r="H178" s="33">
        <v>1</v>
      </c>
      <c r="I178" s="5"/>
      <c r="J178" s="5"/>
      <c r="K178" s="32"/>
      <c r="L178" s="5"/>
      <c r="M178" s="153">
        <v>1</v>
      </c>
      <c r="N178" s="23"/>
      <c r="O178" s="5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</row>
    <row r="179" spans="1:32" ht="12.75" customHeight="1">
      <c r="A179" s="32"/>
      <c r="B179" s="32"/>
      <c r="C179" s="32"/>
      <c r="D179" s="32"/>
      <c r="E179" s="32"/>
      <c r="F179" s="32"/>
      <c r="G179" s="32"/>
      <c r="H179" s="32">
        <f>SUM(H174:H178)</f>
        <v>101</v>
      </c>
      <c r="I179" s="5">
        <f>H174/B169</f>
        <v>0.4576271186440678</v>
      </c>
      <c r="J179" s="5">
        <f>H179/B169</f>
        <v>0.57062146892655363</v>
      </c>
      <c r="K179" s="5">
        <f>J179-I179</f>
        <v>0.11299435028248583</v>
      </c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</row>
    <row r="180" spans="1:32" ht="12.75" customHeight="1">
      <c r="A180" s="44" t="s">
        <v>73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5"/>
      <c r="M180" s="5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</row>
    <row r="181" spans="1:32" ht="25.5" customHeight="1">
      <c r="A181" s="32"/>
      <c r="B181" s="149" t="s">
        <v>1</v>
      </c>
      <c r="C181" s="149"/>
      <c r="D181" s="149"/>
      <c r="E181" s="149"/>
      <c r="F181" s="149"/>
      <c r="G181" s="149"/>
      <c r="H181" s="32"/>
      <c r="I181" s="7" t="s">
        <v>2</v>
      </c>
      <c r="J181" s="7" t="s">
        <v>3</v>
      </c>
      <c r="K181" s="8" t="s">
        <v>4</v>
      </c>
      <c r="L181" s="7" t="s">
        <v>5</v>
      </c>
      <c r="M181" s="9" t="s">
        <v>6</v>
      </c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</row>
    <row r="182" spans="1:32" ht="12.75" customHeight="1">
      <c r="A182" s="150" t="s">
        <v>9</v>
      </c>
      <c r="B182" s="151">
        <v>1</v>
      </c>
      <c r="C182" s="151">
        <v>2</v>
      </c>
      <c r="D182" s="151">
        <v>3</v>
      </c>
      <c r="E182" s="151">
        <v>4</v>
      </c>
      <c r="F182" s="151">
        <v>5</v>
      </c>
      <c r="G182" s="151">
        <v>6</v>
      </c>
      <c r="H182" s="152" t="s">
        <v>10</v>
      </c>
      <c r="I182" s="15"/>
      <c r="J182" s="15"/>
      <c r="K182" s="16"/>
      <c r="L182" s="17"/>
      <c r="M182" s="6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</row>
    <row r="183" spans="1:32" ht="12.75" customHeight="1">
      <c r="A183" s="31" t="s">
        <v>42</v>
      </c>
      <c r="B183" s="13">
        <v>22</v>
      </c>
      <c r="C183" s="13"/>
      <c r="D183" s="13"/>
      <c r="E183" s="13"/>
      <c r="F183" s="13"/>
      <c r="G183" s="13"/>
      <c r="H183" s="33"/>
      <c r="I183" s="15"/>
      <c r="J183" s="15"/>
      <c r="K183" s="16"/>
      <c r="L183" s="17"/>
      <c r="M183" s="20">
        <f>B183</f>
        <v>22</v>
      </c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</row>
    <row r="184" spans="1:32" ht="12.75" customHeight="1">
      <c r="A184" s="31" t="s">
        <v>43</v>
      </c>
      <c r="B184" s="32"/>
      <c r="C184" s="32">
        <v>18</v>
      </c>
      <c r="D184" s="32"/>
      <c r="E184" s="32"/>
      <c r="F184" s="32"/>
      <c r="G184" s="32"/>
      <c r="H184" s="33"/>
      <c r="I184" s="5"/>
      <c r="J184" s="5"/>
      <c r="K184" s="32"/>
      <c r="L184" s="17">
        <f>C184/B183</f>
        <v>0.81818181818181823</v>
      </c>
      <c r="M184" s="153">
        <v>18</v>
      </c>
      <c r="N184" s="23">
        <f t="shared" ref="N184:N188" si="26">M184/M183</f>
        <v>0.81818181818181823</v>
      </c>
      <c r="O184" s="5">
        <f t="shared" ref="O184:O188" si="27">100%-N184</f>
        <v>0.18181818181818177</v>
      </c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</row>
    <row r="185" spans="1:32" ht="12.75" customHeight="1">
      <c r="A185" s="32">
        <v>1001</v>
      </c>
      <c r="B185" s="32"/>
      <c r="C185" s="32"/>
      <c r="D185" s="32">
        <v>12</v>
      </c>
      <c r="E185" s="32"/>
      <c r="F185" s="32"/>
      <c r="G185" s="32"/>
      <c r="H185" s="33"/>
      <c r="I185" s="5"/>
      <c r="J185" s="5"/>
      <c r="K185" s="32"/>
      <c r="L185" s="5">
        <f>D185/C184</f>
        <v>0.66666666666666663</v>
      </c>
      <c r="M185" s="153">
        <v>13</v>
      </c>
      <c r="N185" s="23">
        <f t="shared" si="26"/>
        <v>0.72222222222222221</v>
      </c>
      <c r="O185" s="5">
        <f t="shared" si="27"/>
        <v>0.27777777777777779</v>
      </c>
      <c r="P185" s="32"/>
      <c r="Q185" s="3">
        <f>M185/M183</f>
        <v>0.59090909090909094</v>
      </c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</row>
    <row r="186" spans="1:32" ht="12.75" customHeight="1">
      <c r="A186" s="32">
        <v>1002</v>
      </c>
      <c r="B186" s="32"/>
      <c r="C186" s="32"/>
      <c r="D186" s="32"/>
      <c r="E186" s="32">
        <v>11</v>
      </c>
      <c r="F186" s="32"/>
      <c r="G186" s="32"/>
      <c r="H186" s="33"/>
      <c r="I186" s="5"/>
      <c r="J186" s="5"/>
      <c r="K186" s="32"/>
      <c r="L186" s="5">
        <f>E186/D185</f>
        <v>0.91666666666666663</v>
      </c>
      <c r="M186" s="153">
        <v>13</v>
      </c>
      <c r="N186" s="23">
        <f t="shared" si="26"/>
        <v>1</v>
      </c>
      <c r="O186" s="5">
        <f t="shared" si="27"/>
        <v>0</v>
      </c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</row>
    <row r="187" spans="1:32" ht="12.75" customHeight="1">
      <c r="A187" s="32">
        <v>1101</v>
      </c>
      <c r="B187" s="32"/>
      <c r="C187" s="32"/>
      <c r="D187" s="32"/>
      <c r="E187" s="32"/>
      <c r="F187" s="32">
        <v>9</v>
      </c>
      <c r="G187" s="32"/>
      <c r="H187" s="33"/>
      <c r="I187" s="5"/>
      <c r="J187" s="5"/>
      <c r="K187" s="32"/>
      <c r="L187" s="5">
        <f>F187/E186</f>
        <v>0.81818181818181823</v>
      </c>
      <c r="M187" s="153">
        <v>10</v>
      </c>
      <c r="N187" s="23">
        <f t="shared" si="26"/>
        <v>0.76923076923076927</v>
      </c>
      <c r="O187" s="5">
        <f t="shared" si="27"/>
        <v>0.23076923076923073</v>
      </c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</row>
    <row r="188" spans="1:32" ht="12.75" customHeight="1">
      <c r="A188" s="31" t="s">
        <v>65</v>
      </c>
      <c r="B188" s="32"/>
      <c r="C188" s="32"/>
      <c r="D188" s="32"/>
      <c r="E188" s="32"/>
      <c r="F188" s="32"/>
      <c r="G188" s="32">
        <v>5</v>
      </c>
      <c r="H188" s="33">
        <v>3</v>
      </c>
      <c r="I188" s="5"/>
      <c r="J188" s="5"/>
      <c r="K188" s="32"/>
      <c r="L188" s="5">
        <f>G188/F187</f>
        <v>0.55555555555555558</v>
      </c>
      <c r="M188" s="153">
        <v>8</v>
      </c>
      <c r="N188" s="23">
        <f t="shared" si="26"/>
        <v>0.8</v>
      </c>
      <c r="O188" s="5">
        <f t="shared" si="27"/>
        <v>0.19999999999999996</v>
      </c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</row>
    <row r="189" spans="1:32" ht="12.75" customHeight="1">
      <c r="A189" s="31" t="s">
        <v>66</v>
      </c>
      <c r="B189" s="32"/>
      <c r="C189" s="32"/>
      <c r="D189" s="32"/>
      <c r="E189" s="32"/>
      <c r="F189" s="32"/>
      <c r="G189" s="32">
        <v>4</v>
      </c>
      <c r="H189" s="33"/>
      <c r="I189" s="5"/>
      <c r="J189" s="5"/>
      <c r="K189" s="32"/>
      <c r="L189" s="5"/>
      <c r="M189" s="153">
        <v>4</v>
      </c>
      <c r="N189" s="23"/>
      <c r="O189" s="5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</row>
    <row r="190" spans="1:32" ht="12.75" customHeight="1">
      <c r="A190" s="31" t="s">
        <v>70</v>
      </c>
      <c r="B190" s="32"/>
      <c r="C190" s="32"/>
      <c r="D190" s="32"/>
      <c r="E190" s="32"/>
      <c r="F190" s="32"/>
      <c r="G190" s="32">
        <v>2</v>
      </c>
      <c r="H190" s="33"/>
      <c r="I190" s="5"/>
      <c r="J190" s="5"/>
      <c r="K190" s="32"/>
      <c r="L190" s="5"/>
      <c r="M190" s="153">
        <v>2</v>
      </c>
      <c r="N190" s="23"/>
      <c r="O190" s="5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</row>
    <row r="191" spans="1:32" ht="12.75" customHeight="1">
      <c r="A191" s="31" t="s">
        <v>71</v>
      </c>
      <c r="B191" s="32"/>
      <c r="C191" s="32"/>
      <c r="D191" s="32"/>
      <c r="E191" s="32"/>
      <c r="F191" s="32"/>
      <c r="G191" s="32"/>
      <c r="H191" s="33"/>
      <c r="I191" s="5"/>
      <c r="J191" s="5"/>
      <c r="K191" s="32"/>
      <c r="L191" s="5"/>
      <c r="M191" s="153"/>
      <c r="N191" s="23"/>
      <c r="O191" s="5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</row>
    <row r="192" spans="1:32" ht="12.75" customHeight="1">
      <c r="A192" s="32"/>
      <c r="B192" s="32"/>
      <c r="C192" s="32"/>
      <c r="D192" s="32"/>
      <c r="E192" s="32"/>
      <c r="F192" s="32"/>
      <c r="G192" s="32"/>
      <c r="H192" s="32">
        <f>SUM(H188)</f>
        <v>3</v>
      </c>
      <c r="I192" s="5">
        <f>H188/B183</f>
        <v>0.13636363636363635</v>
      </c>
      <c r="J192" s="5">
        <f>H192/B183</f>
        <v>0.13636363636363635</v>
      </c>
      <c r="K192" s="5">
        <f>J192-I192</f>
        <v>0</v>
      </c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</row>
    <row r="193" spans="1:32" ht="12.75" customHeight="1">
      <c r="A193" s="44" t="s">
        <v>74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5"/>
      <c r="M193" s="5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</row>
    <row r="194" spans="1:32" ht="25.5" customHeight="1">
      <c r="A194" s="32"/>
      <c r="B194" s="149" t="s">
        <v>1</v>
      </c>
      <c r="C194" s="149"/>
      <c r="D194" s="149"/>
      <c r="E194" s="149"/>
      <c r="F194" s="149"/>
      <c r="G194" s="149"/>
      <c r="H194" s="32"/>
      <c r="I194" s="7" t="s">
        <v>2</v>
      </c>
      <c r="J194" s="7" t="s">
        <v>3</v>
      </c>
      <c r="K194" s="8" t="s">
        <v>4</v>
      </c>
      <c r="L194" s="7" t="s">
        <v>5</v>
      </c>
      <c r="M194" s="9" t="s">
        <v>6</v>
      </c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</row>
    <row r="195" spans="1:32" ht="12.75" customHeight="1">
      <c r="A195" s="150" t="s">
        <v>9</v>
      </c>
      <c r="B195" s="151">
        <v>1</v>
      </c>
      <c r="C195" s="151">
        <v>2</v>
      </c>
      <c r="D195" s="151">
        <v>3</v>
      </c>
      <c r="E195" s="151">
        <v>4</v>
      </c>
      <c r="F195" s="151">
        <v>5</v>
      </c>
      <c r="G195" s="151">
        <v>6</v>
      </c>
      <c r="H195" s="152" t="s">
        <v>10</v>
      </c>
      <c r="I195" s="15"/>
      <c r="J195" s="15"/>
      <c r="K195" s="16"/>
      <c r="L195" s="17"/>
      <c r="M195" s="6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</row>
    <row r="196" spans="1:32" ht="12.75" customHeight="1">
      <c r="A196" s="31" t="s">
        <v>43</v>
      </c>
      <c r="B196" s="13">
        <v>202</v>
      </c>
      <c r="C196" s="13"/>
      <c r="D196" s="13"/>
      <c r="E196" s="13"/>
      <c r="F196" s="13"/>
      <c r="G196" s="13"/>
      <c r="H196" s="33"/>
      <c r="I196" s="15"/>
      <c r="J196" s="15"/>
      <c r="K196" s="16"/>
      <c r="L196" s="17"/>
      <c r="M196" s="20">
        <f>B196</f>
        <v>202</v>
      </c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</row>
    <row r="197" spans="1:32" ht="12.75" customHeight="1">
      <c r="A197" s="32">
        <v>1001</v>
      </c>
      <c r="B197" s="32"/>
      <c r="C197" s="32">
        <v>153</v>
      </c>
      <c r="D197" s="32"/>
      <c r="E197" s="32"/>
      <c r="F197" s="32"/>
      <c r="G197" s="32"/>
      <c r="H197" s="33"/>
      <c r="I197" s="5"/>
      <c r="J197" s="5"/>
      <c r="K197" s="32"/>
      <c r="L197" s="17">
        <f>C197/B196</f>
        <v>0.75742574257425743</v>
      </c>
      <c r="M197" s="20">
        <v>153</v>
      </c>
      <c r="N197" s="23">
        <f t="shared" ref="N197:N201" si="28">M197/M196</f>
        <v>0.75742574257425743</v>
      </c>
      <c r="O197" s="5">
        <f t="shared" ref="O197:O201" si="29">100%-N197</f>
        <v>0.24257425742574257</v>
      </c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</row>
    <row r="198" spans="1:32" ht="12.75" customHeight="1">
      <c r="A198" s="32">
        <v>1002</v>
      </c>
      <c r="B198" s="32"/>
      <c r="C198" s="32"/>
      <c r="D198" s="32">
        <v>136</v>
      </c>
      <c r="E198" s="32"/>
      <c r="F198" s="32"/>
      <c r="G198" s="32"/>
      <c r="H198" s="33"/>
      <c r="I198" s="5"/>
      <c r="J198" s="5"/>
      <c r="K198" s="32"/>
      <c r="L198" s="5">
        <f>D198/C197</f>
        <v>0.88888888888888884</v>
      </c>
      <c r="M198" s="20">
        <v>138</v>
      </c>
      <c r="N198" s="23">
        <f t="shared" si="28"/>
        <v>0.90196078431372551</v>
      </c>
      <c r="O198" s="5">
        <f t="shared" si="29"/>
        <v>9.8039215686274495E-2</v>
      </c>
      <c r="P198" s="32"/>
      <c r="Q198" s="3">
        <f>M198/M196</f>
        <v>0.68316831683168322</v>
      </c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</row>
    <row r="199" spans="1:32" ht="12.75" customHeight="1">
      <c r="A199" s="32">
        <v>1101</v>
      </c>
      <c r="B199" s="32"/>
      <c r="C199" s="32"/>
      <c r="D199" s="32"/>
      <c r="E199" s="32">
        <v>128</v>
      </c>
      <c r="F199" s="32"/>
      <c r="G199" s="32"/>
      <c r="H199" s="33"/>
      <c r="I199" s="5"/>
      <c r="J199" s="5"/>
      <c r="K199" s="32"/>
      <c r="L199" s="5">
        <f>E199/D198</f>
        <v>0.94117647058823528</v>
      </c>
      <c r="M199" s="20">
        <v>131</v>
      </c>
      <c r="N199" s="23">
        <f t="shared" si="28"/>
        <v>0.94927536231884058</v>
      </c>
      <c r="O199" s="5">
        <f t="shared" si="29"/>
        <v>5.0724637681159424E-2</v>
      </c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</row>
    <row r="200" spans="1:32" ht="12.75" customHeight="1">
      <c r="A200" s="31" t="s">
        <v>65</v>
      </c>
      <c r="B200" s="32"/>
      <c r="C200" s="32"/>
      <c r="D200" s="32"/>
      <c r="E200" s="32"/>
      <c r="F200" s="32">
        <v>119</v>
      </c>
      <c r="G200" s="32"/>
      <c r="H200" s="33"/>
      <c r="I200" s="5"/>
      <c r="J200" s="5"/>
      <c r="K200" s="32"/>
      <c r="L200" s="5">
        <f>F200/E199</f>
        <v>0.9296875</v>
      </c>
      <c r="M200" s="20">
        <v>126</v>
      </c>
      <c r="N200" s="23">
        <f t="shared" si="28"/>
        <v>0.96183206106870234</v>
      </c>
      <c r="O200" s="5">
        <f t="shared" si="29"/>
        <v>3.8167938931297662E-2</v>
      </c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</row>
    <row r="201" spans="1:32" ht="12.75" customHeight="1">
      <c r="A201" s="31" t="s">
        <v>66</v>
      </c>
      <c r="B201" s="32"/>
      <c r="C201" s="32"/>
      <c r="D201" s="32"/>
      <c r="E201" s="32"/>
      <c r="F201" s="32"/>
      <c r="G201" s="32">
        <v>114</v>
      </c>
      <c r="H201" s="33">
        <v>97</v>
      </c>
      <c r="I201" s="5"/>
      <c r="J201" s="5"/>
      <c r="K201" s="32"/>
      <c r="L201" s="5">
        <f>G201/F200</f>
        <v>0.95798319327731096</v>
      </c>
      <c r="M201" s="20">
        <v>118</v>
      </c>
      <c r="N201" s="23">
        <f t="shared" si="28"/>
        <v>0.93650793650793651</v>
      </c>
      <c r="O201" s="5">
        <f t="shared" si="29"/>
        <v>6.3492063492063489E-2</v>
      </c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</row>
    <row r="202" spans="1:32" ht="12.75" customHeight="1">
      <c r="A202" s="31" t="s">
        <v>70</v>
      </c>
      <c r="B202" s="32"/>
      <c r="C202" s="32"/>
      <c r="D202" s="32"/>
      <c r="E202" s="32"/>
      <c r="F202" s="32"/>
      <c r="G202" s="32">
        <v>13</v>
      </c>
      <c r="H202" s="33">
        <v>6</v>
      </c>
      <c r="I202" s="5"/>
      <c r="J202" s="5"/>
      <c r="K202" s="32"/>
      <c r="L202" s="5"/>
      <c r="M202" s="20">
        <v>16</v>
      </c>
      <c r="N202" s="23"/>
      <c r="O202" s="5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</row>
    <row r="203" spans="1:32" ht="12.75" customHeight="1">
      <c r="A203" s="31" t="s">
        <v>71</v>
      </c>
      <c r="B203" s="32"/>
      <c r="C203" s="32"/>
      <c r="D203" s="32"/>
      <c r="E203" s="32"/>
      <c r="F203" s="32"/>
      <c r="G203" s="32">
        <v>7</v>
      </c>
      <c r="H203" s="33">
        <v>3</v>
      </c>
      <c r="I203" s="5"/>
      <c r="J203" s="5"/>
      <c r="K203" s="32"/>
      <c r="L203" s="5"/>
      <c r="M203" s="20">
        <v>7</v>
      </c>
      <c r="N203" s="23"/>
      <c r="O203" s="5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</row>
    <row r="204" spans="1:32" ht="12.75" customHeight="1">
      <c r="A204" s="31" t="s">
        <v>75</v>
      </c>
      <c r="B204" s="32"/>
      <c r="C204" s="32"/>
      <c r="D204" s="32"/>
      <c r="E204" s="32"/>
      <c r="F204" s="32"/>
      <c r="G204" s="32">
        <v>3</v>
      </c>
      <c r="H204" s="33">
        <v>3</v>
      </c>
      <c r="I204" s="5"/>
      <c r="J204" s="5"/>
      <c r="K204" s="32"/>
      <c r="L204" s="5"/>
      <c r="M204" s="20">
        <v>3</v>
      </c>
      <c r="N204" s="23"/>
      <c r="O204" s="5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</row>
    <row r="205" spans="1:32" ht="12.75" customHeight="1">
      <c r="A205" s="32"/>
      <c r="B205" s="32"/>
      <c r="C205" s="32"/>
      <c r="D205" s="32"/>
      <c r="E205" s="32"/>
      <c r="F205" s="32"/>
      <c r="G205" s="32"/>
      <c r="H205" s="32">
        <f>SUM(H201:H204)</f>
        <v>109</v>
      </c>
      <c r="I205" s="5">
        <f>H201/B196</f>
        <v>0.48019801980198018</v>
      </c>
      <c r="J205" s="5">
        <f>H205/B196</f>
        <v>0.53960396039603964</v>
      </c>
      <c r="K205" s="5">
        <f>J205-I205</f>
        <v>5.9405940594059459E-2</v>
      </c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</row>
    <row r="206" spans="1:32" ht="12.75" customHeight="1">
      <c r="A206" s="44" t="s">
        <v>77</v>
      </c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5"/>
      <c r="M206" s="5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</row>
    <row r="207" spans="1:32" ht="25.5" customHeight="1">
      <c r="A207" s="32"/>
      <c r="B207" s="149" t="s">
        <v>1</v>
      </c>
      <c r="C207" s="149"/>
      <c r="D207" s="149"/>
      <c r="E207" s="149"/>
      <c r="F207" s="149"/>
      <c r="G207" s="149"/>
      <c r="H207" s="32"/>
      <c r="I207" s="7" t="s">
        <v>2</v>
      </c>
      <c r="J207" s="7" t="s">
        <v>3</v>
      </c>
      <c r="K207" s="8" t="s">
        <v>4</v>
      </c>
      <c r="L207" s="7" t="s">
        <v>5</v>
      </c>
      <c r="M207" s="9" t="s">
        <v>6</v>
      </c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</row>
    <row r="208" spans="1:32" ht="12.75" customHeight="1">
      <c r="A208" s="150" t="s">
        <v>9</v>
      </c>
      <c r="B208" s="151">
        <v>1</v>
      </c>
      <c r="C208" s="151">
        <v>2</v>
      </c>
      <c r="D208" s="151">
        <v>3</v>
      </c>
      <c r="E208" s="151">
        <v>4</v>
      </c>
      <c r="F208" s="151">
        <v>5</v>
      </c>
      <c r="G208" s="151">
        <v>6</v>
      </c>
      <c r="H208" s="152" t="s">
        <v>10</v>
      </c>
      <c r="I208" s="15"/>
      <c r="J208" s="15"/>
      <c r="K208" s="16"/>
      <c r="L208" s="17"/>
      <c r="M208" s="6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</row>
    <row r="209" spans="1:32" ht="12.75" customHeight="1">
      <c r="A209" s="31" t="s">
        <v>44</v>
      </c>
      <c r="B209" s="13">
        <v>38</v>
      </c>
      <c r="C209" s="13"/>
      <c r="D209" s="13"/>
      <c r="E209" s="13"/>
      <c r="F209" s="13"/>
      <c r="G209" s="13"/>
      <c r="H209" s="33"/>
      <c r="I209" s="15"/>
      <c r="J209" s="15"/>
      <c r="K209" s="16"/>
      <c r="L209" s="17"/>
      <c r="M209" s="20">
        <f>B209</f>
        <v>38</v>
      </c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</row>
    <row r="210" spans="1:32" ht="12.75" customHeight="1">
      <c r="A210" s="32">
        <v>1002</v>
      </c>
      <c r="B210" s="32"/>
      <c r="C210" s="32">
        <v>22</v>
      </c>
      <c r="D210" s="32"/>
      <c r="E210" s="32"/>
      <c r="F210" s="32"/>
      <c r="G210" s="32"/>
      <c r="H210" s="33"/>
      <c r="I210" s="5"/>
      <c r="J210" s="5"/>
      <c r="K210" s="32"/>
      <c r="L210" s="17">
        <f>C210/B209</f>
        <v>0.57894736842105265</v>
      </c>
      <c r="M210" s="153">
        <v>22</v>
      </c>
      <c r="N210" s="23">
        <f t="shared" ref="N210:N214" si="30">M210/M209</f>
        <v>0.57894736842105265</v>
      </c>
      <c r="O210" s="5">
        <f t="shared" ref="O210:O214" si="31">100%-N210</f>
        <v>0.42105263157894735</v>
      </c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</row>
    <row r="211" spans="1:32" ht="12.75" customHeight="1">
      <c r="A211" s="32">
        <v>1101</v>
      </c>
      <c r="B211" s="32"/>
      <c r="C211" s="32"/>
      <c r="D211" s="32">
        <v>17</v>
      </c>
      <c r="E211" s="32"/>
      <c r="F211" s="32"/>
      <c r="G211" s="32"/>
      <c r="H211" s="33"/>
      <c r="I211" s="5"/>
      <c r="J211" s="5"/>
      <c r="K211" s="32"/>
      <c r="L211" s="5">
        <f>D211/C210</f>
        <v>0.77272727272727271</v>
      </c>
      <c r="M211" s="153">
        <v>17</v>
      </c>
      <c r="N211" s="23">
        <f t="shared" si="30"/>
        <v>0.77272727272727271</v>
      </c>
      <c r="O211" s="5">
        <f t="shared" si="31"/>
        <v>0.22727272727272729</v>
      </c>
      <c r="P211" s="32"/>
      <c r="Q211" s="3">
        <f>M211/M209</f>
        <v>0.44736842105263158</v>
      </c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</row>
    <row r="212" spans="1:32" ht="12.75" customHeight="1">
      <c r="A212" s="31" t="s">
        <v>65</v>
      </c>
      <c r="B212" s="32"/>
      <c r="C212" s="32"/>
      <c r="D212" s="32"/>
      <c r="E212" s="32">
        <v>13</v>
      </c>
      <c r="F212" s="32"/>
      <c r="G212" s="32"/>
      <c r="H212" s="33"/>
      <c r="I212" s="5"/>
      <c r="J212" s="5"/>
      <c r="K212" s="32"/>
      <c r="L212" s="5">
        <f>E212/D211</f>
        <v>0.76470588235294112</v>
      </c>
      <c r="M212" s="153">
        <v>16</v>
      </c>
      <c r="N212" s="23">
        <f t="shared" si="30"/>
        <v>0.94117647058823528</v>
      </c>
      <c r="O212" s="5">
        <f t="shared" si="31"/>
        <v>5.8823529411764719E-2</v>
      </c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</row>
    <row r="213" spans="1:32" ht="12.75" customHeight="1">
      <c r="A213" s="31" t="s">
        <v>66</v>
      </c>
      <c r="B213" s="32"/>
      <c r="C213" s="32"/>
      <c r="D213" s="32"/>
      <c r="E213" s="32"/>
      <c r="F213" s="32">
        <v>6</v>
      </c>
      <c r="G213" s="32"/>
      <c r="H213" s="33"/>
      <c r="I213" s="5"/>
      <c r="J213" s="5"/>
      <c r="K213" s="32"/>
      <c r="L213" s="5">
        <f>F213/E212</f>
        <v>0.46153846153846156</v>
      </c>
      <c r="M213" s="153">
        <v>9</v>
      </c>
      <c r="N213" s="23">
        <f t="shared" si="30"/>
        <v>0.5625</v>
      </c>
      <c r="O213" s="5">
        <f t="shared" si="31"/>
        <v>0.4375</v>
      </c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</row>
    <row r="214" spans="1:32" ht="12.75" customHeight="1">
      <c r="A214" s="31" t="s">
        <v>70</v>
      </c>
      <c r="B214" s="32"/>
      <c r="C214" s="32"/>
      <c r="D214" s="32"/>
      <c r="E214" s="32"/>
      <c r="F214" s="32"/>
      <c r="G214" s="32">
        <v>6</v>
      </c>
      <c r="H214" s="33">
        <v>5</v>
      </c>
      <c r="I214" s="5"/>
      <c r="J214" s="5"/>
      <c r="K214" s="32"/>
      <c r="L214" s="5">
        <f>G214/F213</f>
        <v>1</v>
      </c>
      <c r="M214" s="153">
        <v>6</v>
      </c>
      <c r="N214" s="23">
        <f t="shared" si="30"/>
        <v>0.66666666666666663</v>
      </c>
      <c r="O214" s="5">
        <f t="shared" si="31"/>
        <v>0.33333333333333337</v>
      </c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</row>
    <row r="215" spans="1:32" ht="12.75" customHeight="1">
      <c r="A215" s="31" t="s">
        <v>71</v>
      </c>
      <c r="B215" s="32"/>
      <c r="C215" s="32"/>
      <c r="D215" s="32"/>
      <c r="E215" s="32"/>
      <c r="F215" s="32"/>
      <c r="G215" s="32">
        <v>1</v>
      </c>
      <c r="H215" s="33">
        <v>1</v>
      </c>
      <c r="I215" s="5"/>
      <c r="J215" s="5"/>
      <c r="K215" s="32"/>
      <c r="L215" s="5"/>
      <c r="M215" s="153">
        <v>2</v>
      </c>
      <c r="N215" s="23"/>
      <c r="O215" s="5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</row>
    <row r="216" spans="1:32" ht="12.75" customHeight="1">
      <c r="A216" s="31" t="s">
        <v>75</v>
      </c>
      <c r="B216" s="32"/>
      <c r="C216" s="32"/>
      <c r="D216" s="32"/>
      <c r="E216" s="32"/>
      <c r="F216" s="32"/>
      <c r="G216" s="32"/>
      <c r="H216" s="33"/>
      <c r="I216" s="5"/>
      <c r="J216" s="5"/>
      <c r="K216" s="32"/>
      <c r="L216" s="5"/>
      <c r="M216" s="153"/>
      <c r="N216" s="23"/>
      <c r="O216" s="5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</row>
    <row r="217" spans="1:32" ht="12.75" customHeight="1">
      <c r="A217" s="31"/>
      <c r="B217" s="32"/>
      <c r="C217" s="32"/>
      <c r="D217" s="32"/>
      <c r="E217" s="32"/>
      <c r="F217" s="32"/>
      <c r="G217" s="32"/>
      <c r="H217" s="32">
        <f>SUM(H214:H215)</f>
        <v>6</v>
      </c>
      <c r="I217" s="5">
        <f>H214/B209</f>
        <v>0.13157894736842105</v>
      </c>
      <c r="J217" s="5">
        <f>H217/B209</f>
        <v>0.15789473684210525</v>
      </c>
      <c r="K217" s="5">
        <f>J217-I217</f>
        <v>2.6315789473684209E-2</v>
      </c>
      <c r="L217" s="5"/>
      <c r="M217" s="153"/>
      <c r="N217" s="23"/>
      <c r="O217" s="5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</row>
    <row r="218" spans="1:32" ht="12.75" customHeight="1">
      <c r="A218" s="32"/>
      <c r="B218" s="32"/>
      <c r="C218" s="32"/>
      <c r="D218" s="32"/>
      <c r="E218" s="32"/>
      <c r="F218" s="32"/>
      <c r="G218" s="32"/>
      <c r="H218" s="32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</row>
    <row r="219" spans="1:32" ht="12.75" customHeight="1">
      <c r="A219" s="44" t="s">
        <v>79</v>
      </c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5"/>
      <c r="M219" s="5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</row>
    <row r="220" spans="1:32" ht="25.5" customHeight="1">
      <c r="A220" s="32"/>
      <c r="B220" s="149" t="s">
        <v>1</v>
      </c>
      <c r="C220" s="149"/>
      <c r="D220" s="149"/>
      <c r="E220" s="149"/>
      <c r="F220" s="149"/>
      <c r="G220" s="149"/>
      <c r="H220" s="32"/>
      <c r="I220" s="7" t="s">
        <v>2</v>
      </c>
      <c r="J220" s="7" t="s">
        <v>3</v>
      </c>
      <c r="K220" s="8" t="s">
        <v>4</v>
      </c>
      <c r="L220" s="7" t="s">
        <v>5</v>
      </c>
      <c r="M220" s="9" t="s">
        <v>6</v>
      </c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</row>
    <row r="221" spans="1:32" ht="12.75" customHeight="1">
      <c r="A221" s="150" t="s">
        <v>9</v>
      </c>
      <c r="B221" s="151">
        <v>1</v>
      </c>
      <c r="C221" s="151">
        <v>2</v>
      </c>
      <c r="D221" s="151">
        <v>3</v>
      </c>
      <c r="E221" s="151">
        <v>4</v>
      </c>
      <c r="F221" s="151">
        <v>5</v>
      </c>
      <c r="G221" s="151">
        <v>6</v>
      </c>
      <c r="H221" s="152" t="s">
        <v>10</v>
      </c>
      <c r="I221" s="15"/>
      <c r="J221" s="15"/>
      <c r="K221" s="16"/>
      <c r="L221" s="17"/>
      <c r="M221" s="6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</row>
    <row r="222" spans="1:32" ht="12.75" customHeight="1">
      <c r="A222" s="31" t="s">
        <v>63</v>
      </c>
      <c r="B222" s="13">
        <v>204</v>
      </c>
      <c r="C222" s="13"/>
      <c r="D222" s="13"/>
      <c r="E222" s="13"/>
      <c r="F222" s="13"/>
      <c r="G222" s="13"/>
      <c r="H222" s="33"/>
      <c r="I222" s="15"/>
      <c r="J222" s="15"/>
      <c r="K222" s="16"/>
      <c r="L222" s="17"/>
      <c r="M222" s="20">
        <f>B222</f>
        <v>204</v>
      </c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</row>
    <row r="223" spans="1:32" ht="12.75" customHeight="1">
      <c r="A223" s="32">
        <v>1101</v>
      </c>
      <c r="B223" s="32"/>
      <c r="C223" s="32">
        <v>144</v>
      </c>
      <c r="D223" s="32"/>
      <c r="E223" s="32"/>
      <c r="F223" s="32"/>
      <c r="G223" s="32"/>
      <c r="H223" s="33"/>
      <c r="I223" s="5"/>
      <c r="J223" s="5"/>
      <c r="K223" s="32"/>
      <c r="L223" s="17">
        <f>C223/B222</f>
        <v>0.70588235294117652</v>
      </c>
      <c r="M223" s="153">
        <v>144</v>
      </c>
      <c r="N223" s="23">
        <f t="shared" ref="N223:N227" si="32">M223/M222</f>
        <v>0.70588235294117652</v>
      </c>
      <c r="O223" s="5">
        <f t="shared" ref="O223:O227" si="33">100%-N223</f>
        <v>0.29411764705882348</v>
      </c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</row>
    <row r="224" spans="1:32" ht="12.75" customHeight="1">
      <c r="A224" s="31" t="s">
        <v>65</v>
      </c>
      <c r="B224" s="32"/>
      <c r="C224" s="32"/>
      <c r="D224" s="32">
        <v>128</v>
      </c>
      <c r="E224" s="32"/>
      <c r="F224" s="32"/>
      <c r="G224" s="32"/>
      <c r="H224" s="33"/>
      <c r="I224" s="5"/>
      <c r="J224" s="5"/>
      <c r="K224" s="32"/>
      <c r="L224" s="5">
        <f>D224/C223</f>
        <v>0.88888888888888884</v>
      </c>
      <c r="M224" s="153">
        <v>133</v>
      </c>
      <c r="N224" s="23">
        <f t="shared" si="32"/>
        <v>0.92361111111111116</v>
      </c>
      <c r="O224" s="5">
        <f t="shared" si="33"/>
        <v>7.638888888888884E-2</v>
      </c>
      <c r="P224" s="32"/>
      <c r="Q224" s="3">
        <f>M224/M222</f>
        <v>0.65196078431372551</v>
      </c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</row>
    <row r="225" spans="1:32" ht="12.75" customHeight="1">
      <c r="A225" s="32">
        <v>1201</v>
      </c>
      <c r="B225" s="32"/>
      <c r="C225" s="32"/>
      <c r="D225" s="32"/>
      <c r="E225" s="32">
        <v>120</v>
      </c>
      <c r="F225" s="32"/>
      <c r="G225" s="32"/>
      <c r="H225" s="33"/>
      <c r="I225" s="5"/>
      <c r="J225" s="5"/>
      <c r="K225" s="32"/>
      <c r="L225" s="5">
        <f>E225/D224</f>
        <v>0.9375</v>
      </c>
      <c r="M225" s="153">
        <v>126</v>
      </c>
      <c r="N225" s="23">
        <f t="shared" si="32"/>
        <v>0.94736842105263153</v>
      </c>
      <c r="O225" s="5">
        <f t="shared" si="33"/>
        <v>5.2631578947368474E-2</v>
      </c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</row>
    <row r="226" spans="1:32" ht="12.75" customHeight="1">
      <c r="A226" s="32">
        <v>1202</v>
      </c>
      <c r="B226" s="32"/>
      <c r="C226" s="32"/>
      <c r="D226" s="32"/>
      <c r="E226" s="32"/>
      <c r="F226" s="32">
        <v>107</v>
      </c>
      <c r="G226" s="32"/>
      <c r="H226" s="33"/>
      <c r="I226" s="5"/>
      <c r="J226" s="5"/>
      <c r="K226" s="32"/>
      <c r="L226" s="5">
        <f>F226/E225</f>
        <v>0.89166666666666672</v>
      </c>
      <c r="M226" s="153">
        <v>117</v>
      </c>
      <c r="N226" s="23">
        <f t="shared" si="32"/>
        <v>0.9285714285714286</v>
      </c>
      <c r="O226" s="5">
        <f t="shared" si="33"/>
        <v>7.1428571428571397E-2</v>
      </c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</row>
    <row r="227" spans="1:32" ht="12.75" customHeight="1">
      <c r="A227" s="32">
        <v>1301</v>
      </c>
      <c r="B227" s="32"/>
      <c r="C227" s="32"/>
      <c r="D227" s="32"/>
      <c r="E227" s="32"/>
      <c r="F227" s="32"/>
      <c r="G227" s="32">
        <v>94</v>
      </c>
      <c r="H227" s="33">
        <v>70</v>
      </c>
      <c r="I227" s="5"/>
      <c r="J227" s="5"/>
      <c r="K227" s="32"/>
      <c r="L227" s="5">
        <f>G227/F226</f>
        <v>0.87850467289719625</v>
      </c>
      <c r="M227" s="153">
        <v>104</v>
      </c>
      <c r="N227" s="23">
        <f t="shared" si="32"/>
        <v>0.88888888888888884</v>
      </c>
      <c r="O227" s="5">
        <f t="shared" si="33"/>
        <v>0.11111111111111116</v>
      </c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</row>
    <row r="228" spans="1:32" ht="12.75" customHeight="1">
      <c r="A228" s="32">
        <v>1302</v>
      </c>
      <c r="B228" s="32"/>
      <c r="C228" s="32"/>
      <c r="D228" s="32"/>
      <c r="E228" s="32"/>
      <c r="F228" s="32"/>
      <c r="G228" s="32">
        <v>26</v>
      </c>
      <c r="H228" s="33">
        <v>15</v>
      </c>
      <c r="I228" s="5"/>
      <c r="J228" s="5"/>
      <c r="K228" s="32"/>
      <c r="L228" s="5"/>
      <c r="M228" s="153">
        <v>28</v>
      </c>
      <c r="N228" s="23"/>
      <c r="O228" s="5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</row>
    <row r="229" spans="1:32" ht="12.75" customHeight="1">
      <c r="A229" s="32">
        <v>1401</v>
      </c>
      <c r="B229" s="32"/>
      <c r="C229" s="32"/>
      <c r="D229" s="32"/>
      <c r="E229" s="32"/>
      <c r="F229" s="32"/>
      <c r="G229" s="32">
        <v>7</v>
      </c>
      <c r="H229" s="33">
        <v>2</v>
      </c>
      <c r="I229" s="5"/>
      <c r="J229" s="5"/>
      <c r="K229" s="32"/>
      <c r="L229" s="5"/>
      <c r="M229" s="153">
        <v>7</v>
      </c>
      <c r="N229" s="23"/>
      <c r="O229" s="5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</row>
    <row r="230" spans="1:32" ht="12.75" customHeight="1">
      <c r="A230" s="32">
        <v>1402</v>
      </c>
      <c r="B230" s="32"/>
      <c r="C230" s="32"/>
      <c r="D230" s="32"/>
      <c r="E230" s="32"/>
      <c r="F230" s="32"/>
      <c r="G230" s="32">
        <v>4</v>
      </c>
      <c r="H230" s="33">
        <v>1</v>
      </c>
      <c r="I230" s="5"/>
      <c r="J230" s="5"/>
      <c r="K230" s="32"/>
      <c r="L230" s="5"/>
      <c r="M230" s="153">
        <v>4</v>
      </c>
      <c r="N230" s="23"/>
      <c r="O230" s="5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</row>
    <row r="231" spans="1:32" ht="12.75" customHeight="1">
      <c r="A231" s="32"/>
      <c r="B231" s="32"/>
      <c r="C231" s="32"/>
      <c r="D231" s="32"/>
      <c r="E231" s="32"/>
      <c r="F231" s="32"/>
      <c r="G231" s="32"/>
      <c r="H231" s="32">
        <f>SUM(H227:H230)</f>
        <v>88</v>
      </c>
      <c r="I231" s="5">
        <f>H227/B222</f>
        <v>0.34313725490196079</v>
      </c>
      <c r="J231" s="5">
        <f>H231/B222</f>
        <v>0.43137254901960786</v>
      </c>
      <c r="K231" s="5">
        <f>J231-I231</f>
        <v>8.8235294117647078E-2</v>
      </c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</row>
    <row r="232" spans="1:32" ht="12.75" customHeight="1">
      <c r="A232" s="44" t="s">
        <v>80</v>
      </c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5"/>
      <c r="M232" s="5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</row>
    <row r="233" spans="1:32" ht="25.5" customHeight="1">
      <c r="A233" s="32"/>
      <c r="B233" s="149" t="s">
        <v>1</v>
      </c>
      <c r="C233" s="149"/>
      <c r="D233" s="149"/>
      <c r="E233" s="149"/>
      <c r="F233" s="149"/>
      <c r="G233" s="149"/>
      <c r="H233" s="32"/>
      <c r="I233" s="7" t="s">
        <v>2</v>
      </c>
      <c r="J233" s="7" t="s">
        <v>3</v>
      </c>
      <c r="K233" s="8" t="s">
        <v>4</v>
      </c>
      <c r="L233" s="7" t="s">
        <v>5</v>
      </c>
      <c r="M233" s="9" t="s">
        <v>6</v>
      </c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</row>
    <row r="234" spans="1:32" ht="12.75" customHeight="1">
      <c r="A234" s="150" t="s">
        <v>9</v>
      </c>
      <c r="B234" s="151">
        <v>1</v>
      </c>
      <c r="C234" s="151">
        <v>2</v>
      </c>
      <c r="D234" s="151">
        <v>3</v>
      </c>
      <c r="E234" s="151">
        <v>4</v>
      </c>
      <c r="F234" s="151">
        <v>5</v>
      </c>
      <c r="G234" s="151">
        <v>6</v>
      </c>
      <c r="H234" s="152" t="s">
        <v>10</v>
      </c>
      <c r="I234" s="15"/>
      <c r="J234" s="15"/>
      <c r="K234" s="16"/>
      <c r="L234" s="17"/>
      <c r="M234" s="6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</row>
    <row r="235" spans="1:32" ht="12.75" customHeight="1">
      <c r="A235" s="31" t="s">
        <v>64</v>
      </c>
      <c r="B235" s="13">
        <v>27</v>
      </c>
      <c r="C235" s="13"/>
      <c r="D235" s="13"/>
      <c r="E235" s="13"/>
      <c r="F235" s="13"/>
      <c r="G235" s="13"/>
      <c r="H235" s="33"/>
      <c r="I235" s="15"/>
      <c r="J235" s="15"/>
      <c r="K235" s="16"/>
      <c r="L235" s="17"/>
      <c r="M235" s="20">
        <f>B235</f>
        <v>27</v>
      </c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</row>
    <row r="236" spans="1:32" ht="12.75" customHeight="1">
      <c r="A236" s="31" t="s">
        <v>65</v>
      </c>
      <c r="B236" s="32"/>
      <c r="C236" s="32">
        <v>15</v>
      </c>
      <c r="D236" s="32"/>
      <c r="E236" s="32"/>
      <c r="F236" s="32"/>
      <c r="G236" s="32"/>
      <c r="H236" s="33"/>
      <c r="I236" s="5"/>
      <c r="J236" s="5"/>
      <c r="K236" s="32"/>
      <c r="L236" s="17">
        <f>C236/B235</f>
        <v>0.55555555555555558</v>
      </c>
      <c r="M236" s="153">
        <v>15</v>
      </c>
      <c r="N236" s="23">
        <f t="shared" ref="N236:N240" si="34">M236/M235</f>
        <v>0.55555555555555558</v>
      </c>
      <c r="O236" s="5">
        <f t="shared" ref="O236:O240" si="35">100%-N236</f>
        <v>0.44444444444444442</v>
      </c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</row>
    <row r="237" spans="1:32" ht="12.75" customHeight="1">
      <c r="A237" s="32">
        <v>1201</v>
      </c>
      <c r="B237" s="32"/>
      <c r="C237" s="32"/>
      <c r="D237" s="32">
        <v>13</v>
      </c>
      <c r="E237" s="32"/>
      <c r="F237" s="32"/>
      <c r="G237" s="32"/>
      <c r="H237" s="33"/>
      <c r="I237" s="5"/>
      <c r="J237" s="5"/>
      <c r="K237" s="32"/>
      <c r="L237" s="5">
        <f>D237/C236</f>
        <v>0.8666666666666667</v>
      </c>
      <c r="M237" s="153">
        <v>14</v>
      </c>
      <c r="N237" s="23">
        <f t="shared" si="34"/>
        <v>0.93333333333333335</v>
      </c>
      <c r="O237" s="5">
        <f t="shared" si="35"/>
        <v>6.6666666666666652E-2</v>
      </c>
      <c r="P237" s="32"/>
      <c r="Q237" s="3">
        <f>M237/M235</f>
        <v>0.51851851851851849</v>
      </c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</row>
    <row r="238" spans="1:32" ht="12.75" customHeight="1">
      <c r="A238" s="32">
        <v>1202</v>
      </c>
      <c r="B238" s="32"/>
      <c r="C238" s="32"/>
      <c r="D238" s="32"/>
      <c r="E238" s="32">
        <v>11</v>
      </c>
      <c r="F238" s="32"/>
      <c r="G238" s="32"/>
      <c r="H238" s="33"/>
      <c r="I238" s="5"/>
      <c r="J238" s="5"/>
      <c r="K238" s="32"/>
      <c r="L238" s="5">
        <f>E238/D237</f>
        <v>0.84615384615384615</v>
      </c>
      <c r="M238" s="153">
        <v>11</v>
      </c>
      <c r="N238" s="23">
        <f t="shared" si="34"/>
        <v>0.7857142857142857</v>
      </c>
      <c r="O238" s="5">
        <f t="shared" si="35"/>
        <v>0.2142857142857143</v>
      </c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</row>
    <row r="239" spans="1:32" ht="12.75" customHeight="1">
      <c r="A239" s="32">
        <v>1301</v>
      </c>
      <c r="B239" s="32"/>
      <c r="C239" s="32"/>
      <c r="D239" s="32"/>
      <c r="E239" s="32"/>
      <c r="F239" s="32">
        <v>11</v>
      </c>
      <c r="G239" s="32"/>
      <c r="H239" s="33"/>
      <c r="I239" s="5"/>
      <c r="J239" s="5"/>
      <c r="K239" s="32"/>
      <c r="L239" s="5">
        <f>F239/E238</f>
        <v>1</v>
      </c>
      <c r="M239" s="153">
        <v>11</v>
      </c>
      <c r="N239" s="23">
        <f t="shared" si="34"/>
        <v>1</v>
      </c>
      <c r="O239" s="5">
        <f t="shared" si="35"/>
        <v>0</v>
      </c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</row>
    <row r="240" spans="1:32" ht="12.75" customHeight="1">
      <c r="A240" s="32">
        <v>1302</v>
      </c>
      <c r="B240" s="32"/>
      <c r="C240" s="32"/>
      <c r="D240" s="32"/>
      <c r="E240" s="32"/>
      <c r="F240" s="32"/>
      <c r="G240" s="32">
        <v>9</v>
      </c>
      <c r="H240" s="33">
        <v>4</v>
      </c>
      <c r="I240" s="5"/>
      <c r="J240" s="5"/>
      <c r="K240" s="32"/>
      <c r="L240" s="5">
        <f>G240/F239</f>
        <v>0.81818181818181823</v>
      </c>
      <c r="M240" s="153">
        <v>10</v>
      </c>
      <c r="N240" s="23">
        <f t="shared" si="34"/>
        <v>0.90909090909090906</v>
      </c>
      <c r="O240" s="5">
        <f t="shared" si="35"/>
        <v>9.0909090909090939E-2</v>
      </c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</row>
    <row r="241" spans="1:32" ht="12.75" customHeight="1">
      <c r="A241" s="32">
        <v>1401</v>
      </c>
      <c r="B241" s="32"/>
      <c r="C241" s="32"/>
      <c r="D241" s="32"/>
      <c r="E241" s="32"/>
      <c r="F241" s="32"/>
      <c r="G241" s="32">
        <v>5</v>
      </c>
      <c r="H241" s="33">
        <v>3</v>
      </c>
      <c r="I241" s="5"/>
      <c r="J241" s="5"/>
      <c r="K241" s="32"/>
      <c r="L241" s="5"/>
      <c r="M241" s="153">
        <v>5</v>
      </c>
      <c r="N241" s="23"/>
      <c r="O241" s="5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</row>
    <row r="242" spans="1:32" ht="12.75" customHeight="1">
      <c r="A242" s="32">
        <v>1402</v>
      </c>
      <c r="B242" s="32"/>
      <c r="C242" s="32"/>
      <c r="D242" s="32"/>
      <c r="E242" s="32"/>
      <c r="F242" s="32"/>
      <c r="G242" s="32">
        <v>2</v>
      </c>
      <c r="H242" s="33">
        <v>1</v>
      </c>
      <c r="I242" s="5"/>
      <c r="J242" s="5"/>
      <c r="K242" s="32"/>
      <c r="L242" s="5"/>
      <c r="M242" s="153">
        <v>2</v>
      </c>
      <c r="N242" s="23"/>
      <c r="O242" s="5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</row>
    <row r="243" spans="1:32" ht="12.75" customHeight="1">
      <c r="A243" s="32">
        <v>1501</v>
      </c>
      <c r="B243" s="32"/>
      <c r="C243" s="32"/>
      <c r="D243" s="32"/>
      <c r="E243" s="32"/>
      <c r="F243" s="32"/>
      <c r="G243" s="32">
        <v>1</v>
      </c>
      <c r="H243" s="33"/>
      <c r="I243" s="5"/>
      <c r="J243" s="5"/>
      <c r="K243" s="32"/>
      <c r="L243" s="5"/>
      <c r="M243" s="153">
        <v>1</v>
      </c>
      <c r="N243" s="23"/>
      <c r="O243" s="5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</row>
    <row r="244" spans="1:32" ht="12.75" customHeight="1">
      <c r="A244" s="32"/>
      <c r="B244" s="32"/>
      <c r="C244" s="32"/>
      <c r="D244" s="32"/>
      <c r="E244" s="32"/>
      <c r="F244" s="32"/>
      <c r="G244" s="32"/>
      <c r="H244" s="33"/>
      <c r="I244" s="5"/>
      <c r="J244" s="5"/>
      <c r="K244" s="32"/>
      <c r="L244" s="5"/>
      <c r="M244" s="153"/>
      <c r="N244" s="23"/>
      <c r="O244" s="5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</row>
    <row r="245" spans="1:32" ht="12.75" customHeight="1">
      <c r="A245" s="32"/>
      <c r="B245" s="32"/>
      <c r="C245" s="32"/>
      <c r="D245" s="32"/>
      <c r="E245" s="32"/>
      <c r="F245" s="32"/>
      <c r="G245" s="32"/>
      <c r="H245" s="32">
        <f>SUM(H240:H242)</f>
        <v>8</v>
      </c>
      <c r="I245" s="5">
        <f>H240/B235</f>
        <v>0.14814814814814814</v>
      </c>
      <c r="J245" s="5">
        <f>H245/B235</f>
        <v>0.29629629629629628</v>
      </c>
      <c r="K245" s="5">
        <f>J245-I245</f>
        <v>0.14814814814814814</v>
      </c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</row>
    <row r="246" spans="1:32" ht="12.75" customHeight="1">
      <c r="A246" s="44" t="s">
        <v>81</v>
      </c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5"/>
      <c r="M246" s="5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</row>
    <row r="247" spans="1:32" ht="25.5" customHeight="1">
      <c r="A247" s="32"/>
      <c r="B247" s="149" t="s">
        <v>1</v>
      </c>
      <c r="C247" s="149"/>
      <c r="D247" s="149"/>
      <c r="E247" s="149"/>
      <c r="F247" s="149"/>
      <c r="G247" s="149"/>
      <c r="H247" s="32"/>
      <c r="I247" s="7" t="s">
        <v>2</v>
      </c>
      <c r="J247" s="7" t="s">
        <v>3</v>
      </c>
      <c r="K247" s="8" t="s">
        <v>4</v>
      </c>
      <c r="L247" s="7" t="s">
        <v>5</v>
      </c>
      <c r="M247" s="9" t="s">
        <v>6</v>
      </c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</row>
    <row r="248" spans="1:32" ht="12.75" customHeight="1">
      <c r="A248" s="150" t="s">
        <v>9</v>
      </c>
      <c r="B248" s="151">
        <v>1</v>
      </c>
      <c r="C248" s="151">
        <v>2</v>
      </c>
      <c r="D248" s="151">
        <v>3</v>
      </c>
      <c r="E248" s="151">
        <v>4</v>
      </c>
      <c r="F248" s="151">
        <v>5</v>
      </c>
      <c r="G248" s="151">
        <v>6</v>
      </c>
      <c r="H248" s="152" t="s">
        <v>10</v>
      </c>
      <c r="I248" s="15"/>
      <c r="J248" s="15"/>
      <c r="K248" s="16"/>
      <c r="L248" s="17"/>
      <c r="M248" s="6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</row>
    <row r="249" spans="1:32" ht="12.75" customHeight="1">
      <c r="A249" s="31" t="s">
        <v>65</v>
      </c>
      <c r="B249" s="13">
        <v>249</v>
      </c>
      <c r="C249" s="13"/>
      <c r="D249" s="13"/>
      <c r="E249" s="13"/>
      <c r="F249" s="13"/>
      <c r="G249" s="13"/>
      <c r="H249" s="19"/>
      <c r="I249" s="15"/>
      <c r="J249" s="15"/>
      <c r="K249" s="16"/>
      <c r="L249" s="17"/>
      <c r="M249" s="20">
        <f>B249</f>
        <v>249</v>
      </c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</row>
    <row r="250" spans="1:32" ht="12.75" customHeight="1">
      <c r="A250" s="32">
        <v>1201</v>
      </c>
      <c r="B250" s="32"/>
      <c r="C250" s="32">
        <v>187</v>
      </c>
      <c r="D250" s="32"/>
      <c r="E250" s="32"/>
      <c r="F250" s="32"/>
      <c r="G250" s="32"/>
      <c r="H250" s="33"/>
      <c r="I250" s="5"/>
      <c r="J250" s="5"/>
      <c r="K250" s="32"/>
      <c r="L250" s="17">
        <f>C250/B249</f>
        <v>0.75100401606425704</v>
      </c>
      <c r="M250" s="153">
        <v>187</v>
      </c>
      <c r="N250" s="23">
        <f t="shared" ref="N250:N254" si="36">M250/M249</f>
        <v>0.75100401606425704</v>
      </c>
      <c r="O250" s="5">
        <f t="shared" ref="O250:O254" si="37">100%-N250</f>
        <v>0.24899598393574296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</row>
    <row r="251" spans="1:32" ht="12.75" customHeight="1">
      <c r="A251" s="32">
        <v>1202</v>
      </c>
      <c r="B251" s="32"/>
      <c r="C251" s="32"/>
      <c r="D251" s="32">
        <v>174</v>
      </c>
      <c r="E251" s="32"/>
      <c r="F251" s="32"/>
      <c r="G251" s="32"/>
      <c r="H251" s="33"/>
      <c r="I251" s="5"/>
      <c r="J251" s="5"/>
      <c r="K251" s="32"/>
      <c r="L251" s="5">
        <f>D251/C250</f>
        <v>0.93048128342245995</v>
      </c>
      <c r="M251" s="153">
        <v>179</v>
      </c>
      <c r="N251" s="23">
        <f t="shared" si="36"/>
        <v>0.95721925133689845</v>
      </c>
      <c r="O251" s="5">
        <f t="shared" si="37"/>
        <v>4.2780748663101553E-2</v>
      </c>
      <c r="P251" s="32"/>
      <c r="Q251" s="3">
        <f>M251/M249</f>
        <v>0.71887550200803207</v>
      </c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</row>
    <row r="252" spans="1:32" ht="12.75" customHeight="1">
      <c r="A252" s="32">
        <v>1301</v>
      </c>
      <c r="B252" s="32"/>
      <c r="C252" s="32"/>
      <c r="D252" s="32"/>
      <c r="E252" s="32">
        <v>160</v>
      </c>
      <c r="F252" s="32"/>
      <c r="G252" s="32"/>
      <c r="H252" s="33"/>
      <c r="I252" s="5"/>
      <c r="J252" s="5"/>
      <c r="K252" s="32"/>
      <c r="L252" s="5">
        <f>E252/D251</f>
        <v>0.91954022988505746</v>
      </c>
      <c r="M252" s="153">
        <v>172</v>
      </c>
      <c r="N252" s="23">
        <f t="shared" si="36"/>
        <v>0.96089385474860334</v>
      </c>
      <c r="O252" s="5">
        <f t="shared" si="37"/>
        <v>3.9106145251396662E-2</v>
      </c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</row>
    <row r="253" spans="1:32" ht="12.75" customHeight="1">
      <c r="A253" s="32">
        <v>1302</v>
      </c>
      <c r="B253" s="32"/>
      <c r="C253" s="32"/>
      <c r="D253" s="32"/>
      <c r="E253" s="32"/>
      <c r="F253" s="32">
        <v>148</v>
      </c>
      <c r="G253" s="32"/>
      <c r="H253" s="33"/>
      <c r="I253" s="5"/>
      <c r="J253" s="5"/>
      <c r="K253" s="32"/>
      <c r="L253" s="5">
        <f>F253/E252</f>
        <v>0.92500000000000004</v>
      </c>
      <c r="M253" s="153">
        <v>158</v>
      </c>
      <c r="N253" s="23">
        <f t="shared" si="36"/>
        <v>0.91860465116279066</v>
      </c>
      <c r="O253" s="5">
        <f t="shared" si="37"/>
        <v>8.1395348837209336E-2</v>
      </c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</row>
    <row r="254" spans="1:32" ht="12.75" customHeight="1">
      <c r="A254" s="32">
        <v>1401</v>
      </c>
      <c r="B254" s="32"/>
      <c r="C254" s="32"/>
      <c r="D254" s="32"/>
      <c r="E254" s="32"/>
      <c r="F254" s="32"/>
      <c r="G254" s="32">
        <v>140</v>
      </c>
      <c r="H254" s="33">
        <v>112</v>
      </c>
      <c r="I254" s="5"/>
      <c r="J254" s="5"/>
      <c r="K254" s="32"/>
      <c r="L254" s="5">
        <f>G254/F253</f>
        <v>0.94594594594594594</v>
      </c>
      <c r="M254" s="153">
        <v>148</v>
      </c>
      <c r="N254" s="23">
        <f t="shared" si="36"/>
        <v>0.93670886075949367</v>
      </c>
      <c r="O254" s="5">
        <f t="shared" si="37"/>
        <v>6.3291139240506333E-2</v>
      </c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</row>
    <row r="255" spans="1:32" ht="12.75" customHeight="1">
      <c r="A255" s="32">
        <v>1402</v>
      </c>
      <c r="B255" s="32"/>
      <c r="C255" s="32"/>
      <c r="D255" s="32"/>
      <c r="E255" s="32"/>
      <c r="F255" s="32"/>
      <c r="G255" s="32">
        <v>22</v>
      </c>
      <c r="H255" s="33">
        <v>8</v>
      </c>
      <c r="I255" s="5"/>
      <c r="J255" s="5"/>
      <c r="K255" s="32"/>
      <c r="L255" s="5"/>
      <c r="M255" s="153">
        <v>30</v>
      </c>
      <c r="N255" s="23"/>
      <c r="O255" s="5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</row>
    <row r="256" spans="1:32" ht="12.75" customHeight="1">
      <c r="A256" s="32">
        <v>1501</v>
      </c>
      <c r="B256" s="32"/>
      <c r="C256" s="32"/>
      <c r="D256" s="32"/>
      <c r="E256" s="32"/>
      <c r="F256" s="32"/>
      <c r="G256" s="32">
        <v>7</v>
      </c>
      <c r="H256" s="33">
        <v>1</v>
      </c>
      <c r="I256" s="5"/>
      <c r="J256" s="5"/>
      <c r="K256" s="32"/>
      <c r="L256" s="5"/>
      <c r="M256" s="153">
        <v>8</v>
      </c>
      <c r="N256" s="23"/>
      <c r="O256" s="5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</row>
    <row r="257" spans="1:32" ht="12.75" customHeight="1">
      <c r="A257" s="32">
        <v>1502</v>
      </c>
      <c r="B257" s="32"/>
      <c r="C257" s="32"/>
      <c r="D257" s="32"/>
      <c r="E257" s="32"/>
      <c r="F257" s="32"/>
      <c r="G257" s="32"/>
      <c r="H257" s="33">
        <v>1</v>
      </c>
      <c r="I257" s="5"/>
      <c r="J257" s="5"/>
      <c r="K257" s="32"/>
      <c r="L257" s="5"/>
      <c r="M257" s="153">
        <v>1</v>
      </c>
      <c r="N257" s="23"/>
      <c r="O257" s="5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</row>
    <row r="258" spans="1:32" ht="12.75" customHeight="1">
      <c r="A258" s="32">
        <v>1601</v>
      </c>
      <c r="B258" s="32"/>
      <c r="C258" s="32"/>
      <c r="D258" s="32"/>
      <c r="E258" s="32"/>
      <c r="F258" s="32"/>
      <c r="G258" s="32"/>
      <c r="H258" s="33">
        <v>1</v>
      </c>
      <c r="I258" s="5"/>
      <c r="J258" s="5"/>
      <c r="K258" s="32"/>
      <c r="L258" s="5"/>
      <c r="M258" s="153"/>
      <c r="N258" s="23"/>
      <c r="O258" s="5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</row>
    <row r="259" spans="1:32" ht="12.75" customHeight="1">
      <c r="A259" s="32"/>
      <c r="B259" s="32"/>
      <c r="C259" s="32"/>
      <c r="D259" s="32"/>
      <c r="E259" s="32"/>
      <c r="F259" s="32"/>
      <c r="G259" s="32"/>
      <c r="H259" s="32">
        <f>SUM(H254:H258)</f>
        <v>123</v>
      </c>
      <c r="I259" s="5">
        <f>H254/B249</f>
        <v>0.44979919678714858</v>
      </c>
      <c r="J259" s="5">
        <f>H259/B249</f>
        <v>0.49397590361445781</v>
      </c>
      <c r="K259" s="5">
        <f>J259-I259</f>
        <v>4.4176706827309231E-2</v>
      </c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</row>
    <row r="260" spans="1:32" ht="12.75" customHeight="1">
      <c r="A260" s="32"/>
      <c r="B260" s="32"/>
      <c r="C260" s="32"/>
      <c r="D260" s="32"/>
      <c r="E260" s="32"/>
      <c r="F260" s="32"/>
      <c r="G260" s="32"/>
      <c r="H260" s="32"/>
      <c r="I260" s="5"/>
      <c r="J260" s="5"/>
      <c r="K260" s="5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</row>
    <row r="261" spans="1:32" ht="12.75" customHeight="1">
      <c r="A261" s="32"/>
      <c r="B261" s="32"/>
      <c r="C261" s="32"/>
      <c r="D261" s="32"/>
      <c r="E261" s="32"/>
      <c r="F261" s="32"/>
      <c r="G261" s="32"/>
      <c r="H261" s="32"/>
      <c r="I261" s="5"/>
      <c r="J261" s="5"/>
      <c r="K261" s="5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</row>
    <row r="262" spans="1:32" ht="12.75" customHeight="1">
      <c r="A262" s="44" t="s">
        <v>82</v>
      </c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5"/>
      <c r="M262" s="5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</row>
    <row r="263" spans="1:32" ht="25.5" customHeight="1">
      <c r="A263" s="32"/>
      <c r="B263" s="149" t="s">
        <v>1</v>
      </c>
      <c r="C263" s="149"/>
      <c r="D263" s="149"/>
      <c r="E263" s="149"/>
      <c r="F263" s="149"/>
      <c r="G263" s="149"/>
      <c r="H263" s="32"/>
      <c r="I263" s="7" t="s">
        <v>2</v>
      </c>
      <c r="J263" s="7" t="s">
        <v>3</v>
      </c>
      <c r="K263" s="8" t="s">
        <v>4</v>
      </c>
      <c r="L263" s="7" t="s">
        <v>5</v>
      </c>
      <c r="M263" s="9" t="s">
        <v>6</v>
      </c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</row>
    <row r="264" spans="1:32" ht="12.75" customHeight="1">
      <c r="A264" s="150" t="s">
        <v>9</v>
      </c>
      <c r="B264" s="151">
        <v>1</v>
      </c>
      <c r="C264" s="151">
        <v>2</v>
      </c>
      <c r="D264" s="151">
        <v>3</v>
      </c>
      <c r="E264" s="151">
        <v>4</v>
      </c>
      <c r="F264" s="151">
        <v>5</v>
      </c>
      <c r="G264" s="151">
        <v>6</v>
      </c>
      <c r="H264" s="152" t="s">
        <v>10</v>
      </c>
      <c r="I264" s="15"/>
      <c r="J264" s="15"/>
      <c r="K264" s="16"/>
      <c r="L264" s="17"/>
      <c r="M264" s="6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</row>
    <row r="265" spans="1:32" ht="12.75" customHeight="1">
      <c r="A265" s="31" t="s">
        <v>66</v>
      </c>
      <c r="B265" s="13">
        <v>33</v>
      </c>
      <c r="C265" s="13"/>
      <c r="D265" s="13"/>
      <c r="E265" s="13"/>
      <c r="F265" s="13"/>
      <c r="G265" s="13"/>
      <c r="H265" s="33"/>
      <c r="I265" s="15"/>
      <c r="J265" s="15"/>
      <c r="K265" s="16"/>
      <c r="L265" s="17"/>
      <c r="M265" s="20">
        <f>B265</f>
        <v>33</v>
      </c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</row>
    <row r="266" spans="1:32" ht="12.75" customHeight="1">
      <c r="A266" s="32">
        <v>1202</v>
      </c>
      <c r="B266" s="32"/>
      <c r="C266" s="32">
        <v>14</v>
      </c>
      <c r="D266" s="32"/>
      <c r="E266" s="32"/>
      <c r="F266" s="32"/>
      <c r="G266" s="32"/>
      <c r="H266" s="33"/>
      <c r="I266" s="5"/>
      <c r="J266" s="5"/>
      <c r="K266" s="32"/>
      <c r="L266" s="17">
        <f>C266/B265</f>
        <v>0.42424242424242425</v>
      </c>
      <c r="M266" s="153">
        <v>14</v>
      </c>
      <c r="N266" s="23">
        <f t="shared" ref="N266:N270" si="38">M266/M265</f>
        <v>0.42424242424242425</v>
      </c>
      <c r="O266" s="5">
        <f t="shared" ref="O266:O270" si="39">100%-N266</f>
        <v>0.57575757575757569</v>
      </c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</row>
    <row r="267" spans="1:32" ht="12.75" customHeight="1">
      <c r="A267" s="32">
        <v>1301</v>
      </c>
      <c r="B267" s="32"/>
      <c r="C267" s="32"/>
      <c r="D267" s="32">
        <v>8</v>
      </c>
      <c r="E267" s="32"/>
      <c r="F267" s="32"/>
      <c r="G267" s="32"/>
      <c r="H267" s="33"/>
      <c r="I267" s="5"/>
      <c r="J267" s="5"/>
      <c r="K267" s="32"/>
      <c r="L267" s="17">
        <f>D267/C266</f>
        <v>0.5714285714285714</v>
      </c>
      <c r="M267" s="153">
        <v>9</v>
      </c>
      <c r="N267" s="23">
        <f t="shared" si="38"/>
        <v>0.6428571428571429</v>
      </c>
      <c r="O267" s="5">
        <f t="shared" si="39"/>
        <v>0.3571428571428571</v>
      </c>
      <c r="P267" s="32"/>
      <c r="Q267" s="3">
        <f>M267/M265</f>
        <v>0.27272727272727271</v>
      </c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</row>
    <row r="268" spans="1:32" ht="12.75" customHeight="1">
      <c r="A268" s="32">
        <v>1302</v>
      </c>
      <c r="B268" s="32"/>
      <c r="C268" s="32"/>
      <c r="D268" s="32"/>
      <c r="E268" s="32">
        <v>6</v>
      </c>
      <c r="F268" s="32"/>
      <c r="G268" s="32"/>
      <c r="H268" s="33"/>
      <c r="I268" s="5"/>
      <c r="J268" s="5"/>
      <c r="K268" s="32"/>
      <c r="L268" s="17">
        <f>E268/D267</f>
        <v>0.75</v>
      </c>
      <c r="M268" s="153">
        <v>7</v>
      </c>
      <c r="N268" s="23">
        <f t="shared" si="38"/>
        <v>0.77777777777777779</v>
      </c>
      <c r="O268" s="5">
        <f t="shared" si="39"/>
        <v>0.22222222222222221</v>
      </c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</row>
    <row r="269" spans="1:32" ht="12.75" customHeight="1">
      <c r="A269" s="32">
        <v>1401</v>
      </c>
      <c r="B269" s="32"/>
      <c r="C269" s="32"/>
      <c r="D269" s="32"/>
      <c r="E269" s="32"/>
      <c r="F269" s="32">
        <v>5</v>
      </c>
      <c r="G269" s="32"/>
      <c r="H269" s="33"/>
      <c r="I269" s="5"/>
      <c r="J269" s="5"/>
      <c r="K269" s="32"/>
      <c r="L269" s="5">
        <f>F269/E268</f>
        <v>0.83333333333333337</v>
      </c>
      <c r="M269" s="153">
        <v>6</v>
      </c>
      <c r="N269" s="23">
        <f t="shared" si="38"/>
        <v>0.8571428571428571</v>
      </c>
      <c r="O269" s="5">
        <f t="shared" si="39"/>
        <v>0.1428571428571429</v>
      </c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</row>
    <row r="270" spans="1:32" ht="12.75" customHeight="1">
      <c r="A270" s="32">
        <v>1402</v>
      </c>
      <c r="B270" s="32"/>
      <c r="C270" s="32"/>
      <c r="D270" s="32"/>
      <c r="E270" s="32"/>
      <c r="F270" s="32"/>
      <c r="G270" s="32">
        <v>4</v>
      </c>
      <c r="H270" s="33">
        <v>4</v>
      </c>
      <c r="I270" s="5"/>
      <c r="J270" s="5"/>
      <c r="K270" s="32"/>
      <c r="L270" s="5">
        <f>G270/F269</f>
        <v>0.8</v>
      </c>
      <c r="M270" s="153">
        <v>6</v>
      </c>
      <c r="N270" s="23">
        <f t="shared" si="38"/>
        <v>1</v>
      </c>
      <c r="O270" s="5">
        <f t="shared" si="39"/>
        <v>0</v>
      </c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</row>
    <row r="271" spans="1:32" ht="12.75" customHeight="1">
      <c r="A271" s="32">
        <v>1501</v>
      </c>
      <c r="B271" s="32"/>
      <c r="C271" s="32"/>
      <c r="D271" s="32"/>
      <c r="E271" s="32"/>
      <c r="F271" s="32"/>
      <c r="G271" s="32">
        <v>3</v>
      </c>
      <c r="H271" s="33"/>
      <c r="I271" s="5"/>
      <c r="J271" s="5"/>
      <c r="K271" s="32"/>
      <c r="L271" s="5"/>
      <c r="M271" s="153">
        <v>3</v>
      </c>
      <c r="N271" s="23"/>
      <c r="O271" s="5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</row>
    <row r="272" spans="1:32" ht="12.75" customHeight="1">
      <c r="A272" s="32">
        <v>1502</v>
      </c>
      <c r="B272" s="32"/>
      <c r="C272" s="32"/>
      <c r="D272" s="32"/>
      <c r="E272" s="32"/>
      <c r="F272" s="32"/>
      <c r="G272" s="32">
        <v>1</v>
      </c>
      <c r="H272" s="33"/>
      <c r="I272" s="5"/>
      <c r="J272" s="5"/>
      <c r="K272" s="32"/>
      <c r="L272" s="5"/>
      <c r="M272" s="153">
        <v>1</v>
      </c>
      <c r="N272" s="23"/>
      <c r="O272" s="5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</row>
    <row r="273" spans="1:32" ht="12.75" customHeight="1">
      <c r="A273" s="32"/>
      <c r="B273" s="32"/>
      <c r="C273" s="32"/>
      <c r="D273" s="32"/>
      <c r="E273" s="32"/>
      <c r="F273" s="32"/>
      <c r="G273" s="32"/>
      <c r="H273" s="32">
        <f>SUM(H270)</f>
        <v>4</v>
      </c>
      <c r="I273" s="5">
        <f>H270/B265</f>
        <v>0.12121212121212122</v>
      </c>
      <c r="J273" s="5">
        <f>H273/B265</f>
        <v>0.12121212121212122</v>
      </c>
      <c r="K273" s="5">
        <f>J273-I273</f>
        <v>0</v>
      </c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</row>
    <row r="274" spans="1:32" ht="12.75" customHeight="1">
      <c r="A274" s="32"/>
      <c r="B274" s="32"/>
      <c r="C274" s="32"/>
      <c r="D274" s="32"/>
      <c r="E274" s="32"/>
      <c r="F274" s="32"/>
      <c r="G274" s="32"/>
      <c r="H274" s="32"/>
      <c r="I274" s="5"/>
      <c r="J274" s="5"/>
      <c r="K274" s="5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</row>
    <row r="275" spans="1:32" ht="12.75" customHeight="1">
      <c r="A275" s="32"/>
      <c r="B275" s="32"/>
      <c r="C275" s="32"/>
      <c r="D275" s="32"/>
      <c r="E275" s="32"/>
      <c r="F275" s="32"/>
      <c r="G275" s="32"/>
      <c r="H275" s="32"/>
      <c r="I275" s="5"/>
      <c r="J275" s="5"/>
      <c r="K275" s="5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</row>
    <row r="276" spans="1:32" ht="12.75" customHeight="1">
      <c r="A276" s="44" t="s">
        <v>84</v>
      </c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5"/>
      <c r="M276" s="5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</row>
    <row r="277" spans="1:32" ht="25.5" customHeight="1">
      <c r="A277" s="32"/>
      <c r="B277" s="149" t="s">
        <v>1</v>
      </c>
      <c r="C277" s="149"/>
      <c r="D277" s="149"/>
      <c r="E277" s="149"/>
      <c r="F277" s="149"/>
      <c r="G277" s="149"/>
      <c r="H277" s="32"/>
      <c r="I277" s="7" t="s">
        <v>2</v>
      </c>
      <c r="J277" s="7" t="s">
        <v>3</v>
      </c>
      <c r="K277" s="8" t="s">
        <v>4</v>
      </c>
      <c r="L277" s="7" t="s">
        <v>5</v>
      </c>
      <c r="M277" s="9" t="s">
        <v>6</v>
      </c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</row>
    <row r="278" spans="1:32" ht="12.75" customHeight="1">
      <c r="A278" s="150" t="s">
        <v>9</v>
      </c>
      <c r="B278" s="151">
        <v>1</v>
      </c>
      <c r="C278" s="151">
        <v>2</v>
      </c>
      <c r="D278" s="151">
        <v>3</v>
      </c>
      <c r="E278" s="151">
        <v>4</v>
      </c>
      <c r="F278" s="151">
        <v>5</v>
      </c>
      <c r="G278" s="151">
        <v>6</v>
      </c>
      <c r="H278" s="152" t="s">
        <v>10</v>
      </c>
      <c r="I278" s="15"/>
      <c r="J278" s="15"/>
      <c r="K278" s="16"/>
      <c r="L278" s="17"/>
      <c r="M278" s="6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</row>
    <row r="279" spans="1:32" ht="12.75" customHeight="1">
      <c r="A279" s="31" t="s">
        <v>70</v>
      </c>
      <c r="B279" s="13">
        <v>270</v>
      </c>
      <c r="C279" s="13"/>
      <c r="D279" s="13"/>
      <c r="E279" s="13"/>
      <c r="F279" s="13"/>
      <c r="G279" s="13"/>
      <c r="H279" s="19"/>
      <c r="I279" s="15"/>
      <c r="J279" s="15"/>
      <c r="K279" s="16"/>
      <c r="L279" s="17"/>
      <c r="M279" s="20">
        <f>B279</f>
        <v>270</v>
      </c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</row>
    <row r="280" spans="1:32" ht="12.75" customHeight="1">
      <c r="A280" s="32">
        <v>1301</v>
      </c>
      <c r="B280" s="32"/>
      <c r="C280" s="32">
        <v>185</v>
      </c>
      <c r="D280" s="32"/>
      <c r="E280" s="32"/>
      <c r="F280" s="32"/>
      <c r="G280" s="32"/>
      <c r="H280" s="33"/>
      <c r="I280" s="5"/>
      <c r="J280" s="5"/>
      <c r="K280" s="32"/>
      <c r="L280" s="17">
        <f>C280/B279</f>
        <v>0.68518518518518523</v>
      </c>
      <c r="M280" s="153">
        <v>185</v>
      </c>
      <c r="N280" s="23">
        <f t="shared" ref="N280:N283" si="40">M280/M279</f>
        <v>0.68518518518518523</v>
      </c>
      <c r="O280" s="5">
        <f t="shared" ref="O280:O283" si="41">100%-N280</f>
        <v>0.31481481481481477</v>
      </c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</row>
    <row r="281" spans="1:32" ht="12.75" customHeight="1">
      <c r="A281" s="32">
        <v>1302</v>
      </c>
      <c r="B281" s="32"/>
      <c r="C281" s="32"/>
      <c r="D281" s="32">
        <v>173</v>
      </c>
      <c r="E281" s="32"/>
      <c r="F281" s="32"/>
      <c r="G281" s="32"/>
      <c r="H281" s="33"/>
      <c r="I281" s="5"/>
      <c r="J281" s="5"/>
      <c r="K281" s="32"/>
      <c r="L281" s="17">
        <f>D281/C280</f>
        <v>0.93513513513513513</v>
      </c>
      <c r="M281" s="153">
        <v>176</v>
      </c>
      <c r="N281" s="23">
        <f t="shared" si="40"/>
        <v>0.9513513513513514</v>
      </c>
      <c r="O281" s="5">
        <f t="shared" si="41"/>
        <v>4.8648648648648596E-2</v>
      </c>
      <c r="P281" s="32"/>
      <c r="Q281" s="3">
        <f>M281/M279</f>
        <v>0.6518518518518519</v>
      </c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</row>
    <row r="282" spans="1:32" ht="12.75" customHeight="1">
      <c r="A282" s="32">
        <v>1401</v>
      </c>
      <c r="B282" s="32"/>
      <c r="C282" s="32"/>
      <c r="D282" s="32"/>
      <c r="E282" s="32">
        <v>162</v>
      </c>
      <c r="F282" s="32"/>
      <c r="G282" s="32"/>
      <c r="H282" s="33"/>
      <c r="I282" s="5"/>
      <c r="J282" s="5"/>
      <c r="K282" s="32"/>
      <c r="L282" s="17">
        <f>E282/D281</f>
        <v>0.93641618497109824</v>
      </c>
      <c r="M282" s="153">
        <v>165</v>
      </c>
      <c r="N282" s="23">
        <f t="shared" si="40"/>
        <v>0.9375</v>
      </c>
      <c r="O282" s="5">
        <f t="shared" si="41"/>
        <v>6.25E-2</v>
      </c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</row>
    <row r="283" spans="1:32" ht="12.75" customHeight="1">
      <c r="A283" s="32">
        <v>1402</v>
      </c>
      <c r="B283" s="32"/>
      <c r="C283" s="32"/>
      <c r="D283" s="32"/>
      <c r="E283" s="32"/>
      <c r="F283" s="32">
        <v>145</v>
      </c>
      <c r="G283" s="32"/>
      <c r="H283" s="33"/>
      <c r="I283" s="5"/>
      <c r="J283" s="5"/>
      <c r="K283" s="32"/>
      <c r="L283" s="17">
        <f>F283/E282</f>
        <v>0.89506172839506171</v>
      </c>
      <c r="M283" s="153">
        <v>151</v>
      </c>
      <c r="N283" s="23">
        <f t="shared" si="40"/>
        <v>0.91515151515151516</v>
      </c>
      <c r="O283" s="5">
        <f t="shared" si="41"/>
        <v>8.484848484848484E-2</v>
      </c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</row>
    <row r="284" spans="1:32" ht="12.75" customHeight="1">
      <c r="A284" s="32">
        <v>1501</v>
      </c>
      <c r="B284" s="32"/>
      <c r="C284" s="32"/>
      <c r="D284" s="32"/>
      <c r="E284" s="32"/>
      <c r="F284" s="32"/>
      <c r="G284" s="32">
        <v>140</v>
      </c>
      <c r="H284" s="33">
        <v>37</v>
      </c>
      <c r="I284" s="5"/>
      <c r="J284" s="5"/>
      <c r="K284" s="32"/>
      <c r="L284" s="5"/>
      <c r="M284" s="153">
        <v>146</v>
      </c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</row>
    <row r="285" spans="1:32" ht="12.75" customHeight="1">
      <c r="A285" s="32">
        <v>1502</v>
      </c>
      <c r="B285" s="32"/>
      <c r="C285" s="32"/>
      <c r="D285" s="32"/>
      <c r="E285" s="32"/>
      <c r="F285" s="32"/>
      <c r="G285" s="32">
        <v>26</v>
      </c>
      <c r="H285" s="33">
        <v>2</v>
      </c>
      <c r="I285" s="5"/>
      <c r="J285" s="5"/>
      <c r="K285" s="32"/>
      <c r="L285" s="5"/>
      <c r="M285" s="153">
        <v>35</v>
      </c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</row>
    <row r="286" spans="1:32" ht="12.75" customHeight="1">
      <c r="A286" s="32">
        <v>1601</v>
      </c>
      <c r="B286" s="32"/>
      <c r="C286" s="32"/>
      <c r="D286" s="32"/>
      <c r="E286" s="32"/>
      <c r="F286" s="32"/>
      <c r="G286" s="32">
        <v>14</v>
      </c>
      <c r="H286" s="33">
        <v>1</v>
      </c>
      <c r="I286" s="5"/>
      <c r="J286" s="5"/>
      <c r="K286" s="32"/>
      <c r="L286" s="5"/>
      <c r="M286" s="153">
        <v>16</v>
      </c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</row>
    <row r="287" spans="1:32" ht="12.75" customHeight="1">
      <c r="A287" s="32">
        <v>1602</v>
      </c>
      <c r="B287" s="32"/>
      <c r="C287" s="32"/>
      <c r="D287" s="32"/>
      <c r="E287" s="32"/>
      <c r="F287" s="32"/>
      <c r="G287" s="32">
        <v>2</v>
      </c>
      <c r="H287" s="33">
        <v>2</v>
      </c>
      <c r="I287" s="5"/>
      <c r="J287" s="5"/>
      <c r="K287" s="32"/>
      <c r="L287" s="5"/>
      <c r="M287" s="153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</row>
    <row r="288" spans="1:32" ht="12.75" customHeight="1">
      <c r="A288" s="32">
        <v>1701</v>
      </c>
      <c r="B288" s="32"/>
      <c r="C288" s="32"/>
      <c r="D288" s="32"/>
      <c r="E288" s="32"/>
      <c r="F288" s="32"/>
      <c r="G288" s="32"/>
      <c r="H288" s="33"/>
      <c r="I288" s="5"/>
      <c r="J288" s="5"/>
      <c r="K288" s="32"/>
      <c r="L288" s="5"/>
      <c r="M288" s="153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</row>
    <row r="289" spans="1:32" ht="12.75" customHeight="1">
      <c r="A289" s="32">
        <v>1702</v>
      </c>
      <c r="B289" s="32"/>
      <c r="C289" s="32"/>
      <c r="D289" s="32"/>
      <c r="E289" s="32"/>
      <c r="F289" s="32"/>
      <c r="G289" s="32"/>
      <c r="H289" s="33"/>
      <c r="I289" s="5"/>
      <c r="J289" s="5"/>
      <c r="K289" s="32"/>
      <c r="L289" s="5"/>
      <c r="M289" s="153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</row>
    <row r="290" spans="1:32" ht="12.75" customHeight="1">
      <c r="A290" s="32"/>
      <c r="B290" s="32"/>
      <c r="C290" s="32"/>
      <c r="D290" s="32"/>
      <c r="E290" s="32"/>
      <c r="F290" s="32"/>
      <c r="G290" s="32"/>
      <c r="H290" s="32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</row>
    <row r="291" spans="1:32" ht="12.75" customHeight="1">
      <c r="A291" s="32"/>
      <c r="B291" s="32"/>
      <c r="C291" s="32"/>
      <c r="D291" s="32"/>
      <c r="E291" s="32"/>
      <c r="F291" s="32"/>
      <c r="G291" s="32"/>
      <c r="H291" s="32">
        <f>SUM(H284:H287)</f>
        <v>42</v>
      </c>
      <c r="I291" s="5">
        <f>H284/B279</f>
        <v>0.13703703703703704</v>
      </c>
      <c r="J291" s="5">
        <f>H291/B279</f>
        <v>0.15555555555555556</v>
      </c>
      <c r="K291" s="5">
        <f>J291-I291</f>
        <v>1.8518518518518517E-2</v>
      </c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</row>
    <row r="292" spans="1:32" ht="12.75" customHeight="1">
      <c r="A292" s="32"/>
      <c r="B292" s="32"/>
      <c r="C292" s="32"/>
      <c r="D292" s="32"/>
      <c r="E292" s="32"/>
      <c r="F292" s="32"/>
      <c r="G292" s="32"/>
      <c r="H292" s="32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</row>
    <row r="293" spans="1:32" ht="12.75" customHeight="1">
      <c r="A293" s="32"/>
      <c r="B293" s="32"/>
      <c r="C293" s="32"/>
      <c r="D293" s="32"/>
      <c r="E293" s="32"/>
      <c r="F293" s="32"/>
      <c r="G293" s="32"/>
      <c r="H293" s="32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</row>
    <row r="294" spans="1:32" ht="12.75" customHeight="1">
      <c r="A294" s="32"/>
      <c r="B294" s="32"/>
      <c r="C294" s="32"/>
      <c r="D294" s="32"/>
      <c r="E294" s="32"/>
      <c r="F294" s="32"/>
      <c r="G294" s="32"/>
      <c r="H294" s="32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</row>
    <row r="295" spans="1:32" ht="12.75" customHeight="1">
      <c r="A295" s="44" t="s">
        <v>85</v>
      </c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5"/>
      <c r="M295" s="5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</row>
    <row r="296" spans="1:32" ht="25.5" customHeight="1">
      <c r="A296" s="32"/>
      <c r="B296" s="149" t="s">
        <v>1</v>
      </c>
      <c r="C296" s="149"/>
      <c r="D296" s="149"/>
      <c r="E296" s="149"/>
      <c r="F296" s="149"/>
      <c r="G296" s="149"/>
      <c r="H296" s="32"/>
      <c r="I296" s="7" t="s">
        <v>2</v>
      </c>
      <c r="J296" s="7" t="s">
        <v>3</v>
      </c>
      <c r="K296" s="8" t="s">
        <v>4</v>
      </c>
      <c r="L296" s="7" t="s">
        <v>5</v>
      </c>
      <c r="M296" s="9" t="s">
        <v>6</v>
      </c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</row>
    <row r="297" spans="1:32" ht="12.75" customHeight="1">
      <c r="A297" s="150" t="s">
        <v>9</v>
      </c>
      <c r="B297" s="151">
        <v>1</v>
      </c>
      <c r="C297" s="151">
        <v>2</v>
      </c>
      <c r="D297" s="151">
        <v>3</v>
      </c>
      <c r="E297" s="151">
        <v>4</v>
      </c>
      <c r="F297" s="151">
        <v>5</v>
      </c>
      <c r="G297" s="151">
        <v>6</v>
      </c>
      <c r="H297" s="152" t="s">
        <v>10</v>
      </c>
      <c r="I297" s="15"/>
      <c r="J297" s="15"/>
      <c r="K297" s="16"/>
      <c r="L297" s="17"/>
      <c r="M297" s="6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</row>
    <row r="298" spans="1:32" ht="12.75" customHeight="1">
      <c r="A298" s="31" t="s">
        <v>71</v>
      </c>
      <c r="B298" s="13">
        <v>39</v>
      </c>
      <c r="C298" s="13"/>
      <c r="D298" s="13"/>
      <c r="E298" s="13"/>
      <c r="F298" s="13"/>
      <c r="G298" s="13"/>
      <c r="H298" s="19"/>
      <c r="I298" s="15"/>
      <c r="J298" s="15"/>
      <c r="K298" s="16"/>
      <c r="L298" s="17"/>
      <c r="M298" s="20">
        <f>B298</f>
        <v>39</v>
      </c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</row>
    <row r="299" spans="1:32" ht="12.75" customHeight="1">
      <c r="A299" s="32">
        <v>1302</v>
      </c>
      <c r="B299" s="32"/>
      <c r="C299" s="32">
        <v>15</v>
      </c>
      <c r="D299" s="32"/>
      <c r="E299" s="32"/>
      <c r="F299" s="32"/>
      <c r="G299" s="32"/>
      <c r="H299" s="33"/>
      <c r="I299" s="5"/>
      <c r="J299" s="5"/>
      <c r="K299" s="32"/>
      <c r="L299" s="17">
        <f>C299/B298</f>
        <v>0.38461538461538464</v>
      </c>
      <c r="M299" s="153">
        <v>15</v>
      </c>
      <c r="N299" s="23">
        <f t="shared" ref="N299:N301" si="42">M299/M298</f>
        <v>0.38461538461538464</v>
      </c>
      <c r="O299" s="5">
        <f t="shared" ref="O299:O301" si="43">100%-N299</f>
        <v>0.61538461538461542</v>
      </c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</row>
    <row r="300" spans="1:32" ht="12.75" customHeight="1">
      <c r="A300" s="32">
        <v>1401</v>
      </c>
      <c r="B300" s="32"/>
      <c r="C300" s="32"/>
      <c r="D300" s="32">
        <v>12</v>
      </c>
      <c r="E300" s="32"/>
      <c r="F300" s="32"/>
      <c r="G300" s="32"/>
      <c r="H300" s="33"/>
      <c r="I300" s="5"/>
      <c r="J300" s="5"/>
      <c r="K300" s="32"/>
      <c r="L300" s="17">
        <f>D300/C299</f>
        <v>0.8</v>
      </c>
      <c r="M300" s="153">
        <v>12</v>
      </c>
      <c r="N300" s="23">
        <f t="shared" si="42"/>
        <v>0.8</v>
      </c>
      <c r="O300" s="5">
        <f t="shared" si="43"/>
        <v>0.19999999999999996</v>
      </c>
      <c r="P300" s="32"/>
      <c r="Q300" s="3">
        <f>M300/M298</f>
        <v>0.30769230769230771</v>
      </c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</row>
    <row r="301" spans="1:32" ht="12.75" customHeight="1">
      <c r="A301" s="32">
        <v>1402</v>
      </c>
      <c r="B301" s="32"/>
      <c r="C301" s="32"/>
      <c r="D301" s="32"/>
      <c r="E301" s="32">
        <v>4</v>
      </c>
      <c r="F301" s="32"/>
      <c r="G301" s="32"/>
      <c r="H301" s="33"/>
      <c r="I301" s="5"/>
      <c r="J301" s="5"/>
      <c r="K301" s="32"/>
      <c r="L301" s="17">
        <f>E301/D300</f>
        <v>0.33333333333333331</v>
      </c>
      <c r="M301" s="153">
        <v>5</v>
      </c>
      <c r="N301" s="23">
        <f t="shared" si="42"/>
        <v>0.41666666666666669</v>
      </c>
      <c r="O301" s="5">
        <f t="shared" si="43"/>
        <v>0.58333333333333326</v>
      </c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</row>
    <row r="302" spans="1:32" ht="12.75" customHeight="1">
      <c r="A302" s="32">
        <v>1501</v>
      </c>
      <c r="B302" s="32"/>
      <c r="C302" s="32"/>
      <c r="D302" s="32"/>
      <c r="E302" s="32"/>
      <c r="F302" s="32">
        <v>2</v>
      </c>
      <c r="G302" s="32"/>
      <c r="H302" s="33"/>
      <c r="I302" s="5"/>
      <c r="J302" s="5"/>
      <c r="K302" s="32"/>
      <c r="L302" s="5"/>
      <c r="M302" s="153">
        <v>2</v>
      </c>
      <c r="N302" s="23"/>
      <c r="O302" s="5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</row>
    <row r="303" spans="1:32" ht="12.75" customHeight="1">
      <c r="A303" s="32">
        <v>1502</v>
      </c>
      <c r="B303" s="32"/>
      <c r="C303" s="32"/>
      <c r="D303" s="32"/>
      <c r="E303" s="32"/>
      <c r="F303" s="32"/>
      <c r="G303" s="32">
        <v>1</v>
      </c>
      <c r="H303" s="33">
        <v>2</v>
      </c>
      <c r="I303" s="5"/>
      <c r="J303" s="5"/>
      <c r="K303" s="32"/>
      <c r="L303" s="5"/>
      <c r="M303" s="153">
        <v>3</v>
      </c>
      <c r="N303" s="23"/>
      <c r="O303" s="5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</row>
    <row r="304" spans="1:32" ht="12.75" customHeight="1">
      <c r="A304" s="32">
        <v>1601</v>
      </c>
      <c r="B304" s="32"/>
      <c r="C304" s="32"/>
      <c r="D304" s="32"/>
      <c r="E304" s="32"/>
      <c r="F304" s="32"/>
      <c r="G304" s="32">
        <v>1</v>
      </c>
      <c r="H304" s="33">
        <v>2</v>
      </c>
      <c r="I304" s="5"/>
      <c r="J304" s="5"/>
      <c r="K304" s="32"/>
      <c r="L304" s="5"/>
      <c r="M304" s="153">
        <v>1</v>
      </c>
      <c r="N304" s="23"/>
      <c r="O304" s="5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</row>
    <row r="305" spans="1:32" ht="12.75" customHeight="1">
      <c r="A305" s="32">
        <v>1602</v>
      </c>
      <c r="B305" s="32"/>
      <c r="C305" s="32"/>
      <c r="D305" s="32"/>
      <c r="E305" s="32"/>
      <c r="F305" s="32"/>
      <c r="G305" s="32"/>
      <c r="H305" s="33">
        <v>0</v>
      </c>
      <c r="I305" s="5"/>
      <c r="J305" s="5"/>
      <c r="K305" s="32"/>
      <c r="L305" s="5"/>
      <c r="M305" s="153">
        <v>5</v>
      </c>
      <c r="N305" s="23"/>
      <c r="O305" s="5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</row>
    <row r="306" spans="1:32" ht="12.75" customHeight="1">
      <c r="A306" s="32">
        <v>1701</v>
      </c>
      <c r="B306" s="32"/>
      <c r="C306" s="32"/>
      <c r="D306" s="32"/>
      <c r="E306" s="32"/>
      <c r="F306" s="32"/>
      <c r="G306" s="32"/>
      <c r="H306" s="33"/>
      <c r="I306" s="5"/>
      <c r="J306" s="5"/>
      <c r="K306" s="32"/>
      <c r="L306" s="5"/>
      <c r="M306" s="153"/>
      <c r="N306" s="23"/>
      <c r="O306" s="5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</row>
    <row r="307" spans="1:32" ht="12.75" customHeight="1">
      <c r="A307" s="32">
        <v>1702</v>
      </c>
      <c r="B307" s="32"/>
      <c r="C307" s="32"/>
      <c r="D307" s="32"/>
      <c r="E307" s="32"/>
      <c r="F307" s="32"/>
      <c r="G307" s="32"/>
      <c r="H307" s="33"/>
      <c r="I307" s="5"/>
      <c r="J307" s="5"/>
      <c r="K307" s="32"/>
      <c r="L307" s="5"/>
      <c r="M307" s="153"/>
      <c r="N307" s="23"/>
      <c r="O307" s="5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</row>
    <row r="308" spans="1:32" ht="12.75" customHeight="1">
      <c r="A308" s="32"/>
      <c r="B308" s="32"/>
      <c r="C308" s="32"/>
      <c r="D308" s="32"/>
      <c r="E308" s="32"/>
      <c r="F308" s="32"/>
      <c r="G308" s="32"/>
      <c r="H308" s="32"/>
      <c r="I308" s="5"/>
      <c r="J308" s="5"/>
      <c r="K308" s="32"/>
      <c r="L308" s="5"/>
      <c r="M308" s="153"/>
      <c r="N308" s="23"/>
      <c r="O308" s="5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</row>
    <row r="309" spans="1:32" ht="12.75" customHeight="1">
      <c r="A309" s="32"/>
      <c r="B309" s="32"/>
      <c r="C309" s="32"/>
      <c r="D309" s="32"/>
      <c r="E309" s="32"/>
      <c r="F309" s="32"/>
      <c r="G309" s="32"/>
      <c r="H309" s="32">
        <f>SUM(H303:H308)</f>
        <v>4</v>
      </c>
      <c r="I309" s="5">
        <f>H303/B298</f>
        <v>5.128205128205128E-2</v>
      </c>
      <c r="J309" s="5">
        <f>H309/B298</f>
        <v>0.10256410256410256</v>
      </c>
      <c r="K309" s="5">
        <f>J309-I309</f>
        <v>5.128205128205128E-2</v>
      </c>
      <c r="L309" s="5"/>
      <c r="M309" s="153"/>
      <c r="N309" s="23"/>
      <c r="O309" s="5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</row>
    <row r="310" spans="1:32" ht="12.75" customHeight="1">
      <c r="A310" s="32"/>
      <c r="B310" s="32"/>
      <c r="C310" s="32"/>
      <c r="D310" s="32"/>
      <c r="E310" s="32"/>
      <c r="F310" s="32"/>
      <c r="G310" s="32"/>
      <c r="H310" s="32"/>
      <c r="I310" s="5"/>
      <c r="J310" s="5"/>
      <c r="K310" s="32"/>
      <c r="L310" s="5"/>
      <c r="M310" s="153"/>
      <c r="N310" s="23"/>
      <c r="O310" s="5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</row>
    <row r="311" spans="1:32" ht="12.75" customHeight="1">
      <c r="A311" s="32"/>
      <c r="B311" s="32"/>
      <c r="C311" s="32"/>
      <c r="D311" s="32"/>
      <c r="E311" s="32"/>
      <c r="F311" s="32"/>
      <c r="G311" s="32"/>
      <c r="H311" s="32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</row>
    <row r="312" spans="1:32" ht="12.75" customHeight="1">
      <c r="A312" s="44" t="s">
        <v>87</v>
      </c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5"/>
      <c r="M312" s="5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</row>
    <row r="313" spans="1:32" ht="25.5" customHeight="1">
      <c r="A313" s="32"/>
      <c r="B313" s="149" t="s">
        <v>1</v>
      </c>
      <c r="C313" s="149"/>
      <c r="D313" s="149"/>
      <c r="E313" s="149"/>
      <c r="F313" s="149"/>
      <c r="G313" s="149"/>
      <c r="H313" s="32"/>
      <c r="I313" s="7" t="s">
        <v>2</v>
      </c>
      <c r="J313" s="7" t="s">
        <v>3</v>
      </c>
      <c r="K313" s="8" t="s">
        <v>4</v>
      </c>
      <c r="L313" s="7" t="s">
        <v>5</v>
      </c>
      <c r="M313" s="9" t="s">
        <v>6</v>
      </c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</row>
    <row r="314" spans="1:32" ht="12.75" customHeight="1">
      <c r="A314" s="150" t="s">
        <v>9</v>
      </c>
      <c r="B314" s="151">
        <v>1</v>
      </c>
      <c r="C314" s="151">
        <v>2</v>
      </c>
      <c r="D314" s="151">
        <v>3</v>
      </c>
      <c r="E314" s="151">
        <v>4</v>
      </c>
      <c r="F314" s="151">
        <v>5</v>
      </c>
      <c r="G314" s="151">
        <v>6</v>
      </c>
      <c r="H314" s="152" t="s">
        <v>10</v>
      </c>
      <c r="I314" s="15"/>
      <c r="J314" s="15"/>
      <c r="K314" s="16"/>
      <c r="L314" s="17"/>
      <c r="M314" s="6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</row>
    <row r="315" spans="1:32" ht="12.75" customHeight="1">
      <c r="A315" s="31" t="s">
        <v>75</v>
      </c>
      <c r="B315" s="13">
        <v>295</v>
      </c>
      <c r="C315" s="13"/>
      <c r="D315" s="13"/>
      <c r="E315" s="13"/>
      <c r="F315" s="13"/>
      <c r="G315" s="13"/>
      <c r="H315" s="19"/>
      <c r="I315" s="15"/>
      <c r="J315" s="15"/>
      <c r="K315" s="16"/>
      <c r="L315" s="17"/>
      <c r="M315" s="20">
        <f>B315</f>
        <v>295</v>
      </c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</row>
    <row r="316" spans="1:32" ht="12.75" customHeight="1">
      <c r="A316" s="32">
        <v>1401</v>
      </c>
      <c r="B316" s="32"/>
      <c r="C316" s="32">
        <v>193</v>
      </c>
      <c r="D316" s="32"/>
      <c r="E316" s="32"/>
      <c r="F316" s="32"/>
      <c r="G316" s="32"/>
      <c r="H316" s="33"/>
      <c r="I316" s="5"/>
      <c r="J316" s="5"/>
      <c r="K316" s="32"/>
      <c r="L316" s="17">
        <f>C316/B315</f>
        <v>0.65423728813559323</v>
      </c>
      <c r="M316" s="153">
        <v>193</v>
      </c>
      <c r="N316" s="23">
        <f t="shared" ref="N316:N317" si="44">M316/M315</f>
        <v>0.65423728813559323</v>
      </c>
      <c r="O316" s="5">
        <f t="shared" ref="O316:O317" si="45">100%-N316</f>
        <v>0.34576271186440677</v>
      </c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</row>
    <row r="317" spans="1:32" ht="12.75" customHeight="1">
      <c r="A317" s="32">
        <v>1402</v>
      </c>
      <c r="B317" s="32"/>
      <c r="C317" s="32"/>
      <c r="D317" s="32">
        <v>173</v>
      </c>
      <c r="E317" s="32"/>
      <c r="F317" s="32"/>
      <c r="G317" s="32"/>
      <c r="H317" s="33"/>
      <c r="I317" s="5"/>
      <c r="J317" s="5"/>
      <c r="K317" s="32"/>
      <c r="L317" s="17">
        <f>D317/C316</f>
        <v>0.89637305699481862</v>
      </c>
      <c r="M317" s="153">
        <v>174</v>
      </c>
      <c r="N317" s="23">
        <f t="shared" si="44"/>
        <v>0.9015544041450777</v>
      </c>
      <c r="O317" s="5">
        <f t="shared" si="45"/>
        <v>9.8445595854922296E-2</v>
      </c>
      <c r="P317" s="32"/>
      <c r="Q317" s="3">
        <f>M317/M315</f>
        <v>0.5898305084745763</v>
      </c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</row>
    <row r="318" spans="1:32" ht="12.75" customHeight="1">
      <c r="A318" s="32">
        <v>1501</v>
      </c>
      <c r="B318" s="32"/>
      <c r="C318" s="32"/>
      <c r="D318" s="32"/>
      <c r="E318" s="32">
        <v>160</v>
      </c>
      <c r="F318" s="32"/>
      <c r="G318" s="32"/>
      <c r="H318" s="33"/>
      <c r="I318" s="5"/>
      <c r="J318" s="5"/>
      <c r="K318" s="32"/>
      <c r="L318" s="5"/>
      <c r="M318" s="32">
        <v>169</v>
      </c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</row>
    <row r="319" spans="1:32" ht="12.75" customHeight="1">
      <c r="A319" s="32">
        <v>1502</v>
      </c>
      <c r="B319" s="32"/>
      <c r="C319" s="32"/>
      <c r="D319" s="32"/>
      <c r="E319" s="32"/>
      <c r="F319" s="32">
        <v>151</v>
      </c>
      <c r="G319" s="32"/>
      <c r="H319" s="33"/>
      <c r="I319" s="5"/>
      <c r="J319" s="5"/>
      <c r="K319" s="32"/>
      <c r="L319" s="5"/>
      <c r="M319" s="32">
        <v>158</v>
      </c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</row>
    <row r="320" spans="1:32" ht="12.75" customHeight="1">
      <c r="A320" s="32">
        <v>1601</v>
      </c>
      <c r="B320" s="32"/>
      <c r="C320" s="32"/>
      <c r="D320" s="32"/>
      <c r="E320" s="32"/>
      <c r="F320" s="32"/>
      <c r="G320" s="32">
        <v>144</v>
      </c>
      <c r="H320" s="33">
        <v>107</v>
      </c>
      <c r="I320" s="5"/>
      <c r="J320" s="5"/>
      <c r="K320" s="32"/>
      <c r="L320" s="5"/>
      <c r="M320" s="32">
        <v>148</v>
      </c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</row>
    <row r="321" spans="1:32" ht="12.75" customHeight="1">
      <c r="A321" s="32">
        <v>1602</v>
      </c>
      <c r="B321" s="32"/>
      <c r="C321" s="32"/>
      <c r="D321" s="32"/>
      <c r="E321" s="32"/>
      <c r="F321" s="32"/>
      <c r="G321" s="32">
        <v>27</v>
      </c>
      <c r="H321" s="33">
        <v>8</v>
      </c>
      <c r="I321" s="5"/>
      <c r="J321" s="5"/>
      <c r="K321" s="32"/>
      <c r="L321" s="5"/>
      <c r="M321" s="32">
        <v>30</v>
      </c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</row>
    <row r="322" spans="1:32" ht="12.75" customHeight="1">
      <c r="A322" s="32">
        <v>1701</v>
      </c>
      <c r="B322" s="32"/>
      <c r="C322" s="32"/>
      <c r="D322" s="32"/>
      <c r="E322" s="32"/>
      <c r="F322" s="32"/>
      <c r="G322" s="32">
        <v>14</v>
      </c>
      <c r="H322" s="33">
        <v>12</v>
      </c>
      <c r="I322" s="5"/>
      <c r="J322" s="5"/>
      <c r="K322" s="32"/>
      <c r="L322" s="5"/>
      <c r="M322" s="32">
        <v>16</v>
      </c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</row>
    <row r="323" spans="1:32" ht="12.75" customHeight="1">
      <c r="A323" s="32">
        <v>1702</v>
      </c>
      <c r="B323" s="32"/>
      <c r="C323" s="32"/>
      <c r="D323" s="32"/>
      <c r="E323" s="32"/>
      <c r="F323" s="32"/>
      <c r="G323" s="32"/>
      <c r="H323" s="33">
        <v>3</v>
      </c>
      <c r="I323" s="5"/>
      <c r="J323" s="5"/>
      <c r="K323" s="32"/>
      <c r="L323" s="5"/>
      <c r="M323" s="32">
        <v>4</v>
      </c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</row>
    <row r="324" spans="1:32" ht="12.75" customHeight="1">
      <c r="A324" s="32"/>
      <c r="B324" s="32"/>
      <c r="C324" s="32"/>
      <c r="D324" s="32"/>
      <c r="E324" s="32"/>
      <c r="F324" s="32"/>
      <c r="G324" s="32"/>
      <c r="H324" s="32">
        <f>SUM(H320)</f>
        <v>107</v>
      </c>
      <c r="I324" s="5">
        <f>H320/B315</f>
        <v>0.36271186440677966</v>
      </c>
      <c r="J324" s="5">
        <f>H324/B315</f>
        <v>0.36271186440677966</v>
      </c>
      <c r="K324" s="5">
        <f>J324-I324</f>
        <v>0</v>
      </c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</row>
    <row r="325" spans="1:32" ht="12.75" customHeight="1">
      <c r="A325" s="32"/>
      <c r="B325" s="32"/>
      <c r="C325" s="32"/>
      <c r="D325" s="32"/>
      <c r="E325" s="32"/>
      <c r="F325" s="32"/>
      <c r="G325" s="32"/>
      <c r="H325" s="32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</row>
    <row r="326" spans="1:32" ht="12.75" customHeight="1">
      <c r="A326" s="32"/>
      <c r="B326" s="32"/>
      <c r="C326" s="32"/>
      <c r="D326" s="32"/>
      <c r="E326" s="32"/>
      <c r="F326" s="32"/>
      <c r="G326" s="32"/>
      <c r="H326" s="32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</row>
    <row r="327" spans="1:32" ht="12.75" customHeight="1">
      <c r="A327" s="44" t="s">
        <v>88</v>
      </c>
      <c r="B327" s="32"/>
      <c r="C327" s="32"/>
      <c r="D327" s="32"/>
      <c r="E327" s="32"/>
      <c r="F327" s="32"/>
      <c r="G327" s="32"/>
      <c r="H327" s="32"/>
      <c r="I327" s="5"/>
      <c r="J327" s="5"/>
      <c r="K327" s="32"/>
      <c r="L327" s="5"/>
      <c r="M327" s="5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</row>
    <row r="328" spans="1:32" ht="25.5" customHeight="1">
      <c r="A328" s="32"/>
      <c r="B328" s="149" t="s">
        <v>1</v>
      </c>
      <c r="C328" s="149"/>
      <c r="D328" s="149"/>
      <c r="E328" s="149"/>
      <c r="F328" s="149"/>
      <c r="G328" s="149"/>
      <c r="H328" s="32"/>
      <c r="I328" s="7" t="s">
        <v>2</v>
      </c>
      <c r="J328" s="7" t="s">
        <v>3</v>
      </c>
      <c r="K328" s="8" t="s">
        <v>4</v>
      </c>
      <c r="L328" s="7" t="s">
        <v>5</v>
      </c>
      <c r="M328" s="9" t="s">
        <v>6</v>
      </c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</row>
    <row r="329" spans="1:32" ht="12.75" customHeight="1">
      <c r="A329" s="150" t="s">
        <v>9</v>
      </c>
      <c r="B329" s="151">
        <v>1</v>
      </c>
      <c r="C329" s="151">
        <v>2</v>
      </c>
      <c r="D329" s="151">
        <v>3</v>
      </c>
      <c r="E329" s="151">
        <v>4</v>
      </c>
      <c r="F329" s="151">
        <v>5</v>
      </c>
      <c r="G329" s="151">
        <v>6</v>
      </c>
      <c r="H329" s="152" t="s">
        <v>10</v>
      </c>
      <c r="I329" s="15"/>
      <c r="J329" s="15"/>
      <c r="K329" s="16"/>
      <c r="L329" s="17"/>
      <c r="M329" s="6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</row>
    <row r="330" spans="1:32" ht="12.75" customHeight="1">
      <c r="A330" s="31" t="s">
        <v>76</v>
      </c>
      <c r="B330" s="13">
        <v>23</v>
      </c>
      <c r="C330" s="13"/>
      <c r="D330" s="13"/>
      <c r="E330" s="13"/>
      <c r="F330" s="13"/>
      <c r="G330" s="13"/>
      <c r="H330" s="19"/>
      <c r="I330" s="15"/>
      <c r="J330" s="15"/>
      <c r="K330" s="16"/>
      <c r="L330" s="17"/>
      <c r="M330" s="20">
        <f>B330</f>
        <v>23</v>
      </c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</row>
    <row r="331" spans="1:32" ht="12.75" customHeight="1">
      <c r="A331" s="32">
        <v>1402</v>
      </c>
      <c r="B331" s="32"/>
      <c r="C331" s="32">
        <v>10</v>
      </c>
      <c r="D331" s="32"/>
      <c r="E331" s="32"/>
      <c r="F331" s="32"/>
      <c r="G331" s="32"/>
      <c r="H331" s="33"/>
      <c r="I331" s="5"/>
      <c r="J331" s="5"/>
      <c r="K331" s="32"/>
      <c r="L331" s="17">
        <f>C331/B330</f>
        <v>0.43478260869565216</v>
      </c>
      <c r="M331" s="153">
        <v>10</v>
      </c>
      <c r="N331" s="23">
        <f>M331/M330</f>
        <v>0.43478260869565216</v>
      </c>
      <c r="O331" s="5">
        <f>100%-N331</f>
        <v>0.56521739130434789</v>
      </c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</row>
    <row r="332" spans="1:32" ht="12.75" customHeight="1">
      <c r="A332" s="32">
        <v>1501</v>
      </c>
      <c r="B332" s="32"/>
      <c r="C332" s="32"/>
      <c r="D332" s="32">
        <v>7</v>
      </c>
      <c r="E332" s="32"/>
      <c r="F332" s="32"/>
      <c r="G332" s="32"/>
      <c r="H332" s="33"/>
      <c r="I332" s="5"/>
      <c r="J332" s="5"/>
      <c r="K332" s="32"/>
      <c r="L332" s="5"/>
      <c r="M332" s="32">
        <v>8</v>
      </c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</row>
    <row r="333" spans="1:32" ht="12.75" customHeight="1">
      <c r="A333" s="32">
        <v>1502</v>
      </c>
      <c r="B333" s="32"/>
      <c r="C333" s="32"/>
      <c r="D333" s="32"/>
      <c r="E333" s="32">
        <v>5</v>
      </c>
      <c r="F333" s="32"/>
      <c r="G333" s="32"/>
      <c r="H333" s="33"/>
      <c r="I333" s="5"/>
      <c r="J333" s="5"/>
      <c r="K333" s="32"/>
      <c r="L333" s="5"/>
      <c r="M333" s="32">
        <v>6</v>
      </c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</row>
    <row r="334" spans="1:32" ht="12.75" customHeight="1">
      <c r="A334" s="32">
        <v>1601</v>
      </c>
      <c r="B334" s="32"/>
      <c r="C334" s="32"/>
      <c r="D334" s="32"/>
      <c r="E334" s="32"/>
      <c r="F334" s="32">
        <v>4</v>
      </c>
      <c r="G334" s="32"/>
      <c r="H334" s="33"/>
      <c r="I334" s="5"/>
      <c r="J334" s="5"/>
      <c r="K334" s="32"/>
      <c r="L334" s="5"/>
      <c r="M334" s="32">
        <v>4</v>
      </c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</row>
    <row r="335" spans="1:32" ht="12.75" customHeight="1">
      <c r="A335" s="32">
        <v>1602</v>
      </c>
      <c r="B335" s="32"/>
      <c r="C335" s="32"/>
      <c r="D335" s="32"/>
      <c r="E335" s="32"/>
      <c r="F335" s="32"/>
      <c r="G335" s="32">
        <v>4</v>
      </c>
      <c r="H335" s="33">
        <v>4</v>
      </c>
      <c r="I335" s="5"/>
      <c r="J335" s="5"/>
      <c r="K335" s="32"/>
      <c r="L335" s="5"/>
      <c r="M335" s="32">
        <v>4</v>
      </c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</row>
    <row r="336" spans="1:32" ht="12.75" customHeight="1">
      <c r="A336" s="32">
        <v>1701</v>
      </c>
      <c r="B336" s="32"/>
      <c r="C336" s="32"/>
      <c r="D336" s="32"/>
      <c r="E336" s="32"/>
      <c r="F336" s="32"/>
      <c r="G336" s="32">
        <v>2</v>
      </c>
      <c r="H336" s="33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</row>
    <row r="337" spans="1:32" ht="12.75" customHeight="1">
      <c r="A337" s="32">
        <v>1702</v>
      </c>
      <c r="B337" s="32"/>
      <c r="C337" s="32"/>
      <c r="D337" s="32"/>
      <c r="E337" s="32"/>
      <c r="F337" s="32"/>
      <c r="G337" s="32"/>
      <c r="H337" s="33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</row>
    <row r="338" spans="1:32" ht="12.75" customHeight="1">
      <c r="A338" s="32"/>
      <c r="B338" s="32"/>
      <c r="C338" s="32"/>
      <c r="D338" s="32"/>
      <c r="E338" s="32"/>
      <c r="F338" s="32"/>
      <c r="G338" s="32"/>
      <c r="H338" s="32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</row>
    <row r="339" spans="1:32" ht="12.75" customHeight="1">
      <c r="A339" s="32"/>
      <c r="B339" s="32"/>
      <c r="C339" s="32"/>
      <c r="D339" s="32"/>
      <c r="E339" s="32"/>
      <c r="F339" s="32"/>
      <c r="G339" s="32"/>
      <c r="H339" s="32">
        <f>SUM(H335)</f>
        <v>4</v>
      </c>
      <c r="I339" s="5">
        <f>H335/B330</f>
        <v>0.17391304347826086</v>
      </c>
      <c r="J339" s="5">
        <f>H339/B330</f>
        <v>0.17391304347826086</v>
      </c>
      <c r="K339" s="5">
        <f>J339-I339</f>
        <v>0</v>
      </c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</row>
    <row r="340" spans="1:32" ht="12.75" customHeight="1">
      <c r="A340" s="32"/>
      <c r="B340" s="32"/>
      <c r="C340" s="32"/>
      <c r="D340" s="32"/>
      <c r="E340" s="32"/>
      <c r="F340" s="32"/>
      <c r="G340" s="32"/>
      <c r="H340" s="32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</row>
    <row r="341" spans="1:32" ht="12.75" customHeight="1">
      <c r="A341" s="44" t="s">
        <v>89</v>
      </c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5"/>
      <c r="M341" s="5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</row>
    <row r="342" spans="1:32" ht="25.5" customHeight="1">
      <c r="A342" s="32"/>
      <c r="B342" s="149" t="s">
        <v>1</v>
      </c>
      <c r="C342" s="149"/>
      <c r="D342" s="149"/>
      <c r="E342" s="149"/>
      <c r="F342" s="149"/>
      <c r="G342" s="149"/>
      <c r="H342" s="32"/>
      <c r="I342" s="7" t="s">
        <v>2</v>
      </c>
      <c r="J342" s="7" t="s">
        <v>3</v>
      </c>
      <c r="K342" s="8" t="s">
        <v>4</v>
      </c>
      <c r="L342" s="7" t="s">
        <v>5</v>
      </c>
      <c r="M342" s="9" t="s">
        <v>6</v>
      </c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</row>
    <row r="343" spans="1:32" ht="12.75" customHeight="1">
      <c r="A343" s="150" t="s">
        <v>9</v>
      </c>
      <c r="B343" s="151">
        <v>1</v>
      </c>
      <c r="C343" s="151">
        <v>2</v>
      </c>
      <c r="D343" s="151">
        <v>3</v>
      </c>
      <c r="E343" s="151">
        <v>4</v>
      </c>
      <c r="F343" s="151">
        <v>5</v>
      </c>
      <c r="G343" s="151">
        <v>6</v>
      </c>
      <c r="H343" s="152" t="s">
        <v>10</v>
      </c>
      <c r="I343" s="15"/>
      <c r="J343" s="15"/>
      <c r="K343" s="16"/>
      <c r="L343" s="17"/>
      <c r="M343" s="6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</row>
    <row r="344" spans="1:32" ht="12.75" customHeight="1">
      <c r="A344" s="31" t="s">
        <v>90</v>
      </c>
      <c r="B344" s="13">
        <v>324</v>
      </c>
      <c r="C344" s="13"/>
      <c r="D344" s="13"/>
      <c r="E344" s="13"/>
      <c r="F344" s="13"/>
      <c r="G344" s="13"/>
      <c r="H344" s="19"/>
      <c r="I344" s="15"/>
      <c r="J344" s="15"/>
      <c r="K344" s="16"/>
      <c r="L344" s="17"/>
      <c r="M344" s="20">
        <f>B344</f>
        <v>324</v>
      </c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</row>
    <row r="345" spans="1:32" ht="12.75" customHeight="1">
      <c r="A345" s="32">
        <v>1501</v>
      </c>
      <c r="B345" s="32"/>
      <c r="C345" s="32">
        <v>221</v>
      </c>
      <c r="D345" s="32"/>
      <c r="E345" s="32"/>
      <c r="F345" s="32"/>
      <c r="G345" s="32"/>
      <c r="H345" s="32"/>
      <c r="I345" s="5"/>
      <c r="J345" s="5"/>
      <c r="K345" s="32"/>
      <c r="L345" s="17">
        <f>C345/B344</f>
        <v>0.6820987654320988</v>
      </c>
      <c r="M345" s="153">
        <v>221</v>
      </c>
      <c r="N345" s="23">
        <f>M345/M344</f>
        <v>0.6820987654320988</v>
      </c>
      <c r="O345" s="5">
        <f>100%-N345</f>
        <v>0.3179012345679012</v>
      </c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</row>
    <row r="346" spans="1:32" ht="12.75" customHeight="1">
      <c r="A346" s="32">
        <v>1502</v>
      </c>
      <c r="B346" s="32"/>
      <c r="C346" s="32"/>
      <c r="D346" s="32">
        <v>211</v>
      </c>
      <c r="E346" s="32"/>
      <c r="F346" s="32"/>
      <c r="G346" s="32"/>
      <c r="H346" s="32"/>
      <c r="I346" s="5"/>
      <c r="J346" s="5"/>
      <c r="K346" s="32"/>
      <c r="L346" s="5"/>
      <c r="M346" s="32">
        <v>210</v>
      </c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</row>
    <row r="347" spans="1:32" ht="12.75" customHeight="1">
      <c r="A347" s="32">
        <v>1601</v>
      </c>
      <c r="B347" s="32"/>
      <c r="C347" s="32"/>
      <c r="D347" s="32"/>
      <c r="E347" s="32">
        <v>191</v>
      </c>
      <c r="F347" s="32"/>
      <c r="G347" s="32"/>
      <c r="H347" s="32"/>
      <c r="I347" s="5"/>
      <c r="J347" s="5"/>
      <c r="K347" s="32"/>
      <c r="L347" s="5"/>
      <c r="M347" s="32">
        <v>200</v>
      </c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</row>
    <row r="348" spans="1:32" ht="12.75" customHeight="1">
      <c r="A348" s="32">
        <v>1602</v>
      </c>
      <c r="B348" s="32"/>
      <c r="C348" s="32"/>
      <c r="D348" s="32"/>
      <c r="E348" s="32"/>
      <c r="F348" s="32">
        <v>164</v>
      </c>
      <c r="G348" s="32"/>
      <c r="H348" s="32"/>
      <c r="I348" s="5"/>
      <c r="J348" s="5"/>
      <c r="K348" s="32"/>
      <c r="L348" s="5"/>
      <c r="M348" s="32">
        <v>180</v>
      </c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</row>
    <row r="349" spans="1:32" ht="12.75" customHeight="1">
      <c r="A349" s="32">
        <v>1701</v>
      </c>
      <c r="B349" s="32"/>
      <c r="C349" s="32"/>
      <c r="D349" s="32"/>
      <c r="E349" s="32"/>
      <c r="F349" s="32"/>
      <c r="G349" s="32">
        <v>158</v>
      </c>
      <c r="H349" s="32">
        <v>108</v>
      </c>
      <c r="I349" s="5"/>
      <c r="J349" s="5"/>
      <c r="K349" s="32"/>
      <c r="L349" s="5"/>
      <c r="M349" s="32">
        <v>163</v>
      </c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</row>
    <row r="350" spans="1:32" ht="12.75" customHeight="1">
      <c r="A350" s="32">
        <v>1702</v>
      </c>
      <c r="B350" s="32"/>
      <c r="C350" s="32"/>
      <c r="D350" s="32"/>
      <c r="E350" s="32"/>
      <c r="F350" s="32"/>
      <c r="G350" s="32">
        <v>42</v>
      </c>
      <c r="H350" s="32">
        <v>30</v>
      </c>
      <c r="I350" s="5"/>
      <c r="J350" s="5"/>
      <c r="K350" s="32"/>
      <c r="L350" s="5"/>
      <c r="M350" s="32">
        <v>48</v>
      </c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</row>
    <row r="351" spans="1:32" ht="12.75" customHeight="1">
      <c r="A351" s="32"/>
      <c r="B351" s="32"/>
      <c r="C351" s="32"/>
      <c r="D351" s="32"/>
      <c r="E351" s="32"/>
      <c r="F351" s="32"/>
      <c r="G351" s="32"/>
      <c r="H351" s="32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</row>
    <row r="352" spans="1:32" ht="12.75" customHeight="1">
      <c r="A352" s="32"/>
      <c r="B352" s="32"/>
      <c r="C352" s="32"/>
      <c r="D352" s="32"/>
      <c r="E352" s="32"/>
      <c r="F352" s="32"/>
      <c r="G352" s="32"/>
      <c r="H352" s="32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</row>
    <row r="353" spans="1:32" ht="12.75" customHeight="1">
      <c r="A353" s="32"/>
      <c r="B353" s="32"/>
      <c r="C353" s="32"/>
      <c r="D353" s="32"/>
      <c r="E353" s="32"/>
      <c r="F353" s="32"/>
      <c r="G353" s="32"/>
      <c r="H353" s="32">
        <f>SUM(H349)</f>
        <v>108</v>
      </c>
      <c r="I353" s="5">
        <f>H349/B344</f>
        <v>0.33333333333333331</v>
      </c>
      <c r="J353" s="5">
        <f>H353/B344</f>
        <v>0.33333333333333331</v>
      </c>
      <c r="K353" s="5">
        <f>J353-I353</f>
        <v>0</v>
      </c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</row>
    <row r="354" spans="1:32" ht="12.75" customHeight="1">
      <c r="A354" s="32"/>
      <c r="B354" s="32"/>
      <c r="C354" s="32"/>
      <c r="D354" s="32"/>
      <c r="E354" s="32"/>
      <c r="F354" s="32"/>
      <c r="G354" s="32"/>
      <c r="H354" s="32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</row>
    <row r="355" spans="1:32" ht="12.75" customHeight="1">
      <c r="A355" s="32"/>
      <c r="B355" s="32"/>
      <c r="C355" s="32"/>
      <c r="D355" s="32"/>
      <c r="E355" s="32"/>
      <c r="F355" s="32"/>
      <c r="G355" s="32"/>
      <c r="H355" s="32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</row>
    <row r="356" spans="1:32" ht="12.75" customHeight="1">
      <c r="A356" s="32"/>
      <c r="B356" s="32"/>
      <c r="C356" s="32"/>
      <c r="D356" s="32"/>
      <c r="E356" s="32"/>
      <c r="F356" s="32"/>
      <c r="G356" s="32"/>
      <c r="H356" s="32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</row>
    <row r="357" spans="1:32" ht="12.75" customHeight="1">
      <c r="A357" s="44" t="s">
        <v>91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5"/>
      <c r="M357" s="5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</row>
    <row r="358" spans="1:32" ht="25.5" customHeight="1">
      <c r="A358" s="32"/>
      <c r="B358" s="149" t="s">
        <v>1</v>
      </c>
      <c r="C358" s="149"/>
      <c r="D358" s="149"/>
      <c r="E358" s="149"/>
      <c r="F358" s="149"/>
      <c r="G358" s="149"/>
      <c r="H358" s="32"/>
      <c r="I358" s="7" t="s">
        <v>2</v>
      </c>
      <c r="J358" s="7" t="s">
        <v>3</v>
      </c>
      <c r="K358" s="8" t="s">
        <v>4</v>
      </c>
      <c r="L358" s="7" t="s">
        <v>5</v>
      </c>
      <c r="M358" s="9" t="s">
        <v>6</v>
      </c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</row>
    <row r="359" spans="1:32" ht="12.75" customHeight="1">
      <c r="A359" s="150" t="s">
        <v>9</v>
      </c>
      <c r="B359" s="151">
        <v>1</v>
      </c>
      <c r="C359" s="151">
        <v>2</v>
      </c>
      <c r="D359" s="151">
        <v>3</v>
      </c>
      <c r="E359" s="151">
        <v>4</v>
      </c>
      <c r="F359" s="151">
        <v>5</v>
      </c>
      <c r="G359" s="151">
        <v>6</v>
      </c>
      <c r="H359" s="152" t="s">
        <v>10</v>
      </c>
      <c r="I359" s="15"/>
      <c r="J359" s="15"/>
      <c r="K359" s="16"/>
      <c r="L359" s="17"/>
      <c r="M359" s="6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</row>
    <row r="360" spans="1:32" ht="12.75" customHeight="1">
      <c r="A360" s="31" t="s">
        <v>92</v>
      </c>
      <c r="B360" s="13">
        <v>15</v>
      </c>
      <c r="C360" s="13"/>
      <c r="D360" s="13"/>
      <c r="E360" s="13"/>
      <c r="F360" s="13"/>
      <c r="G360" s="13"/>
      <c r="H360" s="19"/>
      <c r="I360" s="15"/>
      <c r="J360" s="15"/>
      <c r="K360" s="16"/>
      <c r="L360" s="17"/>
      <c r="M360" s="20">
        <f>B360</f>
        <v>15</v>
      </c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</row>
    <row r="361" spans="1:32" ht="12.75" customHeight="1">
      <c r="A361" s="32">
        <v>1502</v>
      </c>
      <c r="B361" s="32"/>
      <c r="C361" s="32">
        <v>7</v>
      </c>
      <c r="D361" s="32"/>
      <c r="E361" s="32"/>
      <c r="F361" s="32"/>
      <c r="G361" s="32"/>
      <c r="H361" s="32"/>
      <c r="I361" s="5"/>
      <c r="J361" s="5"/>
      <c r="K361" s="32"/>
      <c r="L361" s="17">
        <f>C361/B360</f>
        <v>0.46666666666666667</v>
      </c>
      <c r="M361" s="153">
        <v>7</v>
      </c>
      <c r="N361" s="23">
        <f>M361/M360</f>
        <v>0.46666666666666667</v>
      </c>
      <c r="O361" s="5">
        <f>100%-N361</f>
        <v>0.53333333333333333</v>
      </c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</row>
    <row r="362" spans="1:32" ht="12.75" customHeight="1">
      <c r="A362" s="32">
        <v>1601</v>
      </c>
      <c r="B362" s="32"/>
      <c r="C362" s="32"/>
      <c r="D362" s="32">
        <v>6</v>
      </c>
      <c r="E362" s="32"/>
      <c r="F362" s="32"/>
      <c r="G362" s="32"/>
      <c r="H362" s="32"/>
      <c r="I362" s="5"/>
      <c r="J362" s="5"/>
      <c r="K362" s="32"/>
      <c r="L362" s="5"/>
      <c r="M362" s="32">
        <v>6</v>
      </c>
      <c r="N362" s="32"/>
      <c r="O362" s="32"/>
      <c r="P362" s="32"/>
      <c r="Q362" s="3">
        <f>M362/M360</f>
        <v>0.4</v>
      </c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</row>
    <row r="363" spans="1:32" ht="12.75" customHeight="1">
      <c r="A363" s="32">
        <v>1602</v>
      </c>
      <c r="B363" s="32"/>
      <c r="C363" s="32"/>
      <c r="D363" s="32"/>
      <c r="E363" s="32">
        <v>1</v>
      </c>
      <c r="F363" s="32"/>
      <c r="G363" s="32"/>
      <c r="H363" s="32"/>
      <c r="I363" s="5"/>
      <c r="J363" s="5"/>
      <c r="K363" s="32"/>
      <c r="L363" s="5"/>
      <c r="M363" s="32">
        <v>1</v>
      </c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</row>
    <row r="364" spans="1:32" ht="12.75" customHeight="1">
      <c r="A364" s="32">
        <v>1701</v>
      </c>
      <c r="B364" s="32"/>
      <c r="C364" s="32"/>
      <c r="D364" s="32"/>
      <c r="E364" s="32"/>
      <c r="F364" s="32">
        <v>1</v>
      </c>
      <c r="G364" s="32"/>
      <c r="H364" s="32"/>
      <c r="I364" s="5"/>
      <c r="J364" s="5"/>
      <c r="K364" s="32"/>
      <c r="L364" s="5"/>
      <c r="M364" s="32">
        <v>1</v>
      </c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</row>
    <row r="365" spans="1:32" ht="12.75" customHeight="1">
      <c r="A365" s="32">
        <v>1702</v>
      </c>
      <c r="B365" s="32"/>
      <c r="C365" s="32"/>
      <c r="D365" s="32"/>
      <c r="E365" s="32"/>
      <c r="F365" s="32"/>
      <c r="G365" s="32">
        <v>1</v>
      </c>
      <c r="H365" s="32">
        <v>0</v>
      </c>
      <c r="I365" s="5"/>
      <c r="J365" s="5"/>
      <c r="K365" s="32"/>
      <c r="L365" s="5"/>
      <c r="M365" s="32">
        <v>1</v>
      </c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</row>
    <row r="366" spans="1:32" ht="12.75" customHeight="1">
      <c r="A366" s="32"/>
      <c r="B366" s="32"/>
      <c r="C366" s="32"/>
      <c r="D366" s="32"/>
      <c r="E366" s="32"/>
      <c r="F366" s="32"/>
      <c r="G366" s="32"/>
      <c r="H366" s="32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</row>
    <row r="367" spans="1:32" ht="12.75" customHeight="1">
      <c r="A367" s="32"/>
      <c r="B367" s="32"/>
      <c r="C367" s="32"/>
      <c r="D367" s="32"/>
      <c r="E367" s="32"/>
      <c r="F367" s="32"/>
      <c r="G367" s="32"/>
      <c r="H367" s="32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</row>
    <row r="368" spans="1:32" ht="12.75" customHeight="1">
      <c r="A368" s="32"/>
      <c r="B368" s="32"/>
      <c r="C368" s="32"/>
      <c r="D368" s="32"/>
      <c r="E368" s="32"/>
      <c r="F368" s="32"/>
      <c r="G368" s="32"/>
      <c r="H368" s="32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</row>
    <row r="369" spans="1:32" ht="12.75" customHeight="1">
      <c r="A369" s="32"/>
      <c r="B369" s="32"/>
      <c r="C369" s="32"/>
      <c r="D369" s="32"/>
      <c r="E369" s="32"/>
      <c r="F369" s="32"/>
      <c r="G369" s="32"/>
      <c r="H369" s="32">
        <f>SUM(H365)</f>
        <v>0</v>
      </c>
      <c r="I369" s="5">
        <f>H365/B360</f>
        <v>0</v>
      </c>
      <c r="J369" s="5">
        <f>H369/B360</f>
        <v>0</v>
      </c>
      <c r="K369" s="5">
        <f>J369-I369</f>
        <v>0</v>
      </c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</row>
    <row r="370" spans="1:32" ht="12.75" customHeight="1">
      <c r="A370" s="32"/>
      <c r="B370" s="32"/>
      <c r="C370" s="32"/>
      <c r="D370" s="32"/>
      <c r="E370" s="32"/>
      <c r="F370" s="32"/>
      <c r="G370" s="32"/>
      <c r="H370" s="32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</row>
    <row r="371" spans="1:32" ht="12.75" customHeight="1">
      <c r="A371" s="32"/>
      <c r="B371" s="32"/>
      <c r="C371" s="32"/>
      <c r="D371" s="32"/>
      <c r="E371" s="32"/>
      <c r="F371" s="32"/>
      <c r="G371" s="32"/>
      <c r="H371" s="32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</row>
    <row r="372" spans="1:32" ht="12.75" customHeight="1">
      <c r="A372" s="32"/>
      <c r="B372" s="32"/>
      <c r="C372" s="32"/>
      <c r="D372" s="32"/>
      <c r="E372" s="32"/>
      <c r="F372" s="32"/>
      <c r="G372" s="32"/>
      <c r="H372" s="32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</row>
    <row r="373" spans="1:32" ht="12.75" customHeight="1">
      <c r="A373" s="32"/>
      <c r="B373" s="32"/>
      <c r="C373" s="32"/>
      <c r="D373" s="32"/>
      <c r="E373" s="32"/>
      <c r="F373" s="32"/>
      <c r="G373" s="32"/>
      <c r="H373" s="32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</row>
    <row r="374" spans="1:32" ht="12.75" customHeight="1">
      <c r="A374" s="44" t="s">
        <v>93</v>
      </c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5"/>
      <c r="M374" s="5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</row>
    <row r="375" spans="1:32" ht="25.5" customHeight="1">
      <c r="A375" s="32"/>
      <c r="B375" s="149" t="s">
        <v>1</v>
      </c>
      <c r="C375" s="149"/>
      <c r="D375" s="149"/>
      <c r="E375" s="149"/>
      <c r="F375" s="149"/>
      <c r="G375" s="149"/>
      <c r="H375" s="32"/>
      <c r="I375" s="7" t="s">
        <v>2</v>
      </c>
      <c r="J375" s="7" t="s">
        <v>3</v>
      </c>
      <c r="K375" s="8" t="s">
        <v>4</v>
      </c>
      <c r="L375" s="7" t="s">
        <v>5</v>
      </c>
      <c r="M375" s="9" t="s">
        <v>6</v>
      </c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</row>
    <row r="376" spans="1:32" ht="12.75" customHeight="1">
      <c r="A376" s="150" t="s">
        <v>9</v>
      </c>
      <c r="B376" s="151">
        <v>1</v>
      </c>
      <c r="C376" s="151">
        <v>2</v>
      </c>
      <c r="D376" s="151">
        <v>3</v>
      </c>
      <c r="E376" s="151">
        <v>4</v>
      </c>
      <c r="F376" s="151">
        <v>5</v>
      </c>
      <c r="G376" s="151">
        <v>6</v>
      </c>
      <c r="H376" s="152" t="s">
        <v>10</v>
      </c>
      <c r="I376" s="15"/>
      <c r="J376" s="15"/>
      <c r="K376" s="16"/>
      <c r="L376" s="17"/>
      <c r="M376" s="6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</row>
    <row r="377" spans="1:32" ht="12.75" customHeight="1">
      <c r="A377" s="31" t="s">
        <v>94</v>
      </c>
      <c r="B377" s="13">
        <v>314</v>
      </c>
      <c r="C377" s="13"/>
      <c r="D377" s="13"/>
      <c r="E377" s="13"/>
      <c r="F377" s="13"/>
      <c r="G377" s="13"/>
      <c r="H377" s="19"/>
      <c r="I377" s="15"/>
      <c r="J377" s="15"/>
      <c r="K377" s="16"/>
      <c r="L377" s="17"/>
      <c r="M377" s="20">
        <f>B377</f>
        <v>314</v>
      </c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</row>
    <row r="378" spans="1:32" ht="12.75" customHeight="1">
      <c r="A378" s="32">
        <v>1601</v>
      </c>
      <c r="B378" s="32"/>
      <c r="C378" s="32">
        <v>210</v>
      </c>
      <c r="D378" s="32"/>
      <c r="E378" s="32"/>
      <c r="F378" s="32"/>
      <c r="G378" s="32"/>
      <c r="H378" s="32"/>
      <c r="I378" s="5"/>
      <c r="J378" s="5"/>
      <c r="K378" s="32"/>
      <c r="L378" s="17">
        <f>C378/B377</f>
        <v>0.66878980891719741</v>
      </c>
      <c r="M378" s="153">
        <v>211</v>
      </c>
      <c r="N378" s="23">
        <f>M378/M377</f>
        <v>0.67197452229299359</v>
      </c>
      <c r="O378" s="5">
        <f>100%-N378</f>
        <v>0.32802547770700641</v>
      </c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</row>
    <row r="379" spans="1:32" ht="12.75" customHeight="1">
      <c r="A379" s="32">
        <v>1602</v>
      </c>
      <c r="B379" s="32"/>
      <c r="C379" s="32"/>
      <c r="D379" s="32">
        <v>185</v>
      </c>
      <c r="E379" s="32"/>
      <c r="F379" s="32"/>
      <c r="G379" s="32"/>
      <c r="H379" s="32"/>
      <c r="I379" s="5"/>
      <c r="J379" s="5"/>
      <c r="K379" s="32"/>
      <c r="L379" s="5"/>
      <c r="M379" s="32">
        <v>192</v>
      </c>
      <c r="N379" s="32"/>
      <c r="O379" s="32"/>
      <c r="P379" s="32"/>
      <c r="Q379" s="3">
        <f>M379/M377</f>
        <v>0.61146496815286622</v>
      </c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</row>
    <row r="380" spans="1:32" ht="12.75" customHeight="1">
      <c r="A380" s="32">
        <v>1701</v>
      </c>
      <c r="B380" s="32"/>
      <c r="C380" s="32"/>
      <c r="D380" s="32"/>
      <c r="E380" s="32">
        <v>173</v>
      </c>
      <c r="F380" s="32"/>
      <c r="G380" s="32"/>
      <c r="H380" s="32"/>
      <c r="I380" s="5"/>
      <c r="J380" s="5"/>
      <c r="K380" s="32"/>
      <c r="L380" s="5"/>
      <c r="M380" s="32">
        <v>180</v>
      </c>
      <c r="N380" s="32"/>
      <c r="O380" s="32"/>
      <c r="P380" s="32"/>
      <c r="Q380" s="3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</row>
    <row r="381" spans="1:32" ht="12.75" customHeight="1">
      <c r="A381" s="32">
        <v>1702</v>
      </c>
      <c r="B381" s="32"/>
      <c r="C381" s="32"/>
      <c r="D381" s="32"/>
      <c r="E381" s="32"/>
      <c r="F381" s="32">
        <v>160</v>
      </c>
      <c r="G381" s="32"/>
      <c r="H381" s="32"/>
      <c r="I381" s="5"/>
      <c r="J381" s="5"/>
      <c r="K381" s="32"/>
      <c r="L381" s="5"/>
      <c r="M381" s="32">
        <v>168</v>
      </c>
      <c r="N381" s="32"/>
      <c r="O381" s="32"/>
      <c r="P381" s="32"/>
      <c r="Q381" s="3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</row>
    <row r="382" spans="1:32" ht="12.75" customHeight="1">
      <c r="A382" s="32"/>
      <c r="B382" s="32"/>
      <c r="C382" s="32"/>
      <c r="D382" s="32"/>
      <c r="E382" s="32"/>
      <c r="F382" s="32"/>
      <c r="G382" s="32"/>
      <c r="H382" s="32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</row>
    <row r="383" spans="1:32" ht="12.75" customHeight="1">
      <c r="A383" s="32"/>
      <c r="B383" s="32"/>
      <c r="C383" s="32"/>
      <c r="D383" s="32"/>
      <c r="E383" s="32"/>
      <c r="F383" s="32"/>
      <c r="G383" s="32"/>
      <c r="H383" s="32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</row>
    <row r="384" spans="1:32" ht="12.75" customHeight="1">
      <c r="A384" s="32"/>
      <c r="B384" s="32"/>
      <c r="C384" s="32"/>
      <c r="D384" s="32"/>
      <c r="E384" s="32"/>
      <c r="F384" s="32"/>
      <c r="G384" s="32"/>
      <c r="H384" s="32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</row>
    <row r="385" spans="1:32" ht="12.75" customHeight="1">
      <c r="A385" s="32"/>
      <c r="B385" s="32"/>
      <c r="C385" s="32"/>
      <c r="D385" s="32"/>
      <c r="E385" s="32"/>
      <c r="F385" s="32"/>
      <c r="G385" s="32"/>
      <c r="H385" s="32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</row>
    <row r="386" spans="1:32" ht="12.75" customHeight="1">
      <c r="A386" s="32"/>
      <c r="B386" s="32"/>
      <c r="C386" s="32"/>
      <c r="D386" s="32"/>
      <c r="E386" s="32"/>
      <c r="F386" s="32"/>
      <c r="G386" s="32"/>
      <c r="H386" s="32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</row>
    <row r="387" spans="1:32" ht="12.75" customHeight="1">
      <c r="A387" s="44" t="s">
        <v>95</v>
      </c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5"/>
      <c r="M387" s="5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</row>
    <row r="388" spans="1:32" ht="25.5" customHeight="1">
      <c r="A388" s="32"/>
      <c r="B388" s="149" t="s">
        <v>1</v>
      </c>
      <c r="C388" s="149"/>
      <c r="D388" s="149"/>
      <c r="E388" s="149"/>
      <c r="F388" s="149"/>
      <c r="G388" s="149"/>
      <c r="H388" s="32"/>
      <c r="I388" s="7" t="s">
        <v>2</v>
      </c>
      <c r="J388" s="7" t="s">
        <v>3</v>
      </c>
      <c r="K388" s="8" t="s">
        <v>4</v>
      </c>
      <c r="L388" s="7" t="s">
        <v>5</v>
      </c>
      <c r="M388" s="9" t="s">
        <v>6</v>
      </c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</row>
    <row r="389" spans="1:32" ht="12.75" customHeight="1">
      <c r="A389" s="150" t="s">
        <v>9</v>
      </c>
      <c r="B389" s="151">
        <v>1</v>
      </c>
      <c r="C389" s="151">
        <v>2</v>
      </c>
      <c r="D389" s="151">
        <v>3</v>
      </c>
      <c r="E389" s="151">
        <v>4</v>
      </c>
      <c r="F389" s="151">
        <v>5</v>
      </c>
      <c r="G389" s="151">
        <v>6</v>
      </c>
      <c r="H389" s="152" t="s">
        <v>10</v>
      </c>
      <c r="I389" s="15"/>
      <c r="J389" s="15"/>
      <c r="K389" s="16"/>
      <c r="L389" s="17"/>
      <c r="M389" s="6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</row>
    <row r="390" spans="1:32" ht="12.75" customHeight="1">
      <c r="A390" s="31" t="s">
        <v>83</v>
      </c>
      <c r="B390" s="13">
        <v>22</v>
      </c>
      <c r="C390" s="13"/>
      <c r="D390" s="13"/>
      <c r="E390" s="13"/>
      <c r="F390" s="13"/>
      <c r="G390" s="13"/>
      <c r="H390" s="19"/>
      <c r="I390" s="15"/>
      <c r="J390" s="15"/>
      <c r="K390" s="16"/>
      <c r="L390" s="17"/>
      <c r="M390" s="20">
        <f>B390</f>
        <v>22</v>
      </c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</row>
    <row r="391" spans="1:32" ht="12.75" customHeight="1">
      <c r="A391" s="32">
        <v>1602</v>
      </c>
      <c r="B391" s="32"/>
      <c r="C391" s="32">
        <v>9</v>
      </c>
      <c r="D391" s="32"/>
      <c r="E391" s="32"/>
      <c r="F391" s="32"/>
      <c r="G391" s="32"/>
      <c r="H391" s="32"/>
      <c r="I391" s="5"/>
      <c r="J391" s="5"/>
      <c r="K391" s="32"/>
      <c r="L391" s="17">
        <f>C391/B390</f>
        <v>0.40909090909090912</v>
      </c>
      <c r="M391" s="153">
        <v>9</v>
      </c>
      <c r="N391" s="23">
        <f>M391/M390</f>
        <v>0.40909090909090912</v>
      </c>
      <c r="O391" s="5">
        <f>100%-N391</f>
        <v>0.59090909090909083</v>
      </c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</row>
    <row r="392" spans="1:32" ht="12.75" customHeight="1">
      <c r="A392" s="32">
        <v>1701</v>
      </c>
      <c r="B392" s="32"/>
      <c r="C392" s="32"/>
      <c r="D392" s="32">
        <v>9</v>
      </c>
      <c r="E392" s="32"/>
      <c r="F392" s="32"/>
      <c r="G392" s="32"/>
      <c r="H392" s="32"/>
      <c r="I392" s="5"/>
      <c r="J392" s="5"/>
      <c r="K392" s="32"/>
      <c r="L392" s="5"/>
      <c r="M392" s="32">
        <v>9</v>
      </c>
      <c r="N392" s="32"/>
      <c r="O392" s="11">
        <f>M392/M390</f>
        <v>0.40909090909090912</v>
      </c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</row>
    <row r="393" spans="1:32" ht="12.75" customHeight="1">
      <c r="A393" s="32">
        <v>1702</v>
      </c>
      <c r="B393" s="32"/>
      <c r="C393" s="32"/>
      <c r="D393" s="32"/>
      <c r="E393" s="32">
        <v>5</v>
      </c>
      <c r="F393" s="32"/>
      <c r="G393" s="32"/>
      <c r="H393" s="32"/>
      <c r="I393" s="5"/>
      <c r="J393" s="5"/>
      <c r="K393" s="32"/>
      <c r="L393" s="5"/>
      <c r="M393" s="32">
        <v>5</v>
      </c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</row>
    <row r="394" spans="1:32" ht="12.75" customHeight="1">
      <c r="A394" s="32"/>
      <c r="B394" s="32"/>
      <c r="C394" s="32"/>
      <c r="D394" s="32"/>
      <c r="E394" s="32"/>
      <c r="F394" s="32"/>
      <c r="G394" s="32"/>
      <c r="H394" s="32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</row>
    <row r="395" spans="1:32" ht="12.75" customHeight="1">
      <c r="A395" s="32"/>
      <c r="B395" s="32"/>
      <c r="C395" s="32"/>
      <c r="D395" s="32"/>
      <c r="E395" s="32"/>
      <c r="F395" s="32"/>
      <c r="G395" s="32"/>
      <c r="H395" s="32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</row>
    <row r="396" spans="1:32" ht="12.75" customHeight="1">
      <c r="A396" s="32"/>
      <c r="B396" s="32"/>
      <c r="C396" s="32"/>
      <c r="D396" s="32"/>
      <c r="E396" s="32"/>
      <c r="F396" s="32"/>
      <c r="G396" s="32"/>
      <c r="H396" s="32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</row>
    <row r="397" spans="1:32" ht="12.75" customHeight="1">
      <c r="A397" s="32"/>
      <c r="B397" s="32"/>
      <c r="C397" s="32"/>
      <c r="D397" s="32"/>
      <c r="E397" s="32"/>
      <c r="F397" s="32"/>
      <c r="G397" s="32"/>
      <c r="H397" s="32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</row>
    <row r="398" spans="1:32" ht="12.75" customHeight="1">
      <c r="A398" s="32"/>
      <c r="B398" s="32"/>
      <c r="C398" s="32"/>
      <c r="D398" s="32"/>
      <c r="E398" s="32"/>
      <c r="F398" s="32"/>
      <c r="G398" s="32"/>
      <c r="H398" s="32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</row>
    <row r="399" spans="1:32" ht="12.75" customHeight="1">
      <c r="A399" s="44" t="s">
        <v>96</v>
      </c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5"/>
      <c r="M399" s="5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</row>
    <row r="400" spans="1:32" ht="25.5" customHeight="1">
      <c r="A400" s="32"/>
      <c r="B400" s="149" t="s">
        <v>1</v>
      </c>
      <c r="C400" s="149"/>
      <c r="D400" s="149"/>
      <c r="E400" s="149"/>
      <c r="F400" s="149"/>
      <c r="G400" s="149"/>
      <c r="H400" s="32"/>
      <c r="I400" s="7" t="s">
        <v>2</v>
      </c>
      <c r="J400" s="7" t="s">
        <v>3</v>
      </c>
      <c r="K400" s="8" t="s">
        <v>4</v>
      </c>
      <c r="L400" s="7" t="s">
        <v>5</v>
      </c>
      <c r="M400" s="9" t="s">
        <v>6</v>
      </c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</row>
    <row r="401" spans="1:32" ht="12.75" customHeight="1">
      <c r="A401" s="150" t="s">
        <v>9</v>
      </c>
      <c r="B401" s="151">
        <v>1</v>
      </c>
      <c r="C401" s="151">
        <v>2</v>
      </c>
      <c r="D401" s="151">
        <v>3</v>
      </c>
      <c r="E401" s="151">
        <v>4</v>
      </c>
      <c r="F401" s="151">
        <v>5</v>
      </c>
      <c r="G401" s="151">
        <v>6</v>
      </c>
      <c r="H401" s="152" t="s">
        <v>10</v>
      </c>
      <c r="I401" s="15"/>
      <c r="J401" s="15"/>
      <c r="K401" s="16"/>
      <c r="L401" s="17"/>
      <c r="M401" s="6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</row>
    <row r="402" spans="1:32" ht="12.75" customHeight="1">
      <c r="A402" s="42">
        <v>1602</v>
      </c>
      <c r="B402" s="13">
        <v>358</v>
      </c>
      <c r="C402" s="13"/>
      <c r="D402" s="13"/>
      <c r="E402" s="13"/>
      <c r="F402" s="13"/>
      <c r="G402" s="13"/>
      <c r="H402" s="19"/>
      <c r="I402" s="15"/>
      <c r="J402" s="15"/>
      <c r="K402" s="16"/>
      <c r="L402" s="17"/>
      <c r="M402" s="20">
        <f>B402</f>
        <v>358</v>
      </c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</row>
    <row r="403" spans="1:32" ht="12.75" customHeight="1">
      <c r="A403" s="32">
        <v>1701</v>
      </c>
      <c r="B403" s="32"/>
      <c r="C403" s="32">
        <v>212</v>
      </c>
      <c r="D403" s="32"/>
      <c r="E403" s="32"/>
      <c r="F403" s="32"/>
      <c r="G403" s="32"/>
      <c r="H403" s="32"/>
      <c r="I403" s="5"/>
      <c r="J403" s="5"/>
      <c r="K403" s="32"/>
      <c r="L403" s="17">
        <f>C403/B402</f>
        <v>0.59217877094972071</v>
      </c>
      <c r="M403" s="153">
        <v>213</v>
      </c>
      <c r="N403" s="23">
        <f>M403/M402</f>
        <v>0.5949720670391061</v>
      </c>
      <c r="O403" s="5">
        <f>100%-N403</f>
        <v>0.4050279329608939</v>
      </c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</row>
    <row r="404" spans="1:32" ht="12.75" customHeight="1">
      <c r="A404" s="32">
        <v>1702</v>
      </c>
      <c r="B404" s="32"/>
      <c r="C404" s="32"/>
      <c r="D404" s="32">
        <v>201</v>
      </c>
      <c r="E404" s="32"/>
      <c r="F404" s="32"/>
      <c r="G404" s="32"/>
      <c r="H404" s="32"/>
      <c r="I404" s="5"/>
      <c r="J404" s="5"/>
      <c r="K404" s="32"/>
      <c r="L404" s="5"/>
      <c r="M404" s="153">
        <v>204</v>
      </c>
      <c r="N404" s="23"/>
      <c r="O404" s="11">
        <f>M404/M402</f>
        <v>0.56983240223463683</v>
      </c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</row>
    <row r="405" spans="1:32" ht="12.75" customHeight="1">
      <c r="A405" s="32"/>
      <c r="B405" s="32"/>
      <c r="C405" s="32"/>
      <c r="D405" s="32"/>
      <c r="E405" s="32"/>
      <c r="F405" s="32"/>
      <c r="G405" s="32"/>
      <c r="H405" s="32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</row>
    <row r="406" spans="1:32" ht="12.75" customHeight="1">
      <c r="A406" s="32"/>
      <c r="B406" s="32"/>
      <c r="C406" s="32"/>
      <c r="D406" s="32"/>
      <c r="E406" s="32"/>
      <c r="F406" s="32"/>
      <c r="G406" s="32"/>
      <c r="H406" s="32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</row>
    <row r="407" spans="1:32" ht="12.75" customHeight="1">
      <c r="A407" s="32"/>
      <c r="B407" s="32"/>
      <c r="C407" s="32"/>
      <c r="D407" s="32"/>
      <c r="E407" s="32"/>
      <c r="F407" s="32"/>
      <c r="G407" s="32"/>
      <c r="H407" s="32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</row>
    <row r="408" spans="1:32" ht="12.75" customHeight="1">
      <c r="A408" s="32"/>
      <c r="B408" s="32"/>
      <c r="C408" s="32"/>
      <c r="D408" s="32"/>
      <c r="E408" s="32"/>
      <c r="F408" s="32"/>
      <c r="G408" s="32"/>
      <c r="H408" s="32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</row>
    <row r="409" spans="1:32" ht="12.75" customHeight="1">
      <c r="A409" s="32"/>
      <c r="B409" s="32"/>
      <c r="C409" s="32"/>
      <c r="D409" s="32"/>
      <c r="E409" s="32"/>
      <c r="F409" s="32"/>
      <c r="G409" s="32"/>
      <c r="H409" s="32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</row>
    <row r="410" spans="1:32" ht="12.75" customHeight="1">
      <c r="A410" s="32"/>
      <c r="B410" s="32"/>
      <c r="C410" s="32"/>
      <c r="D410" s="32"/>
      <c r="E410" s="32"/>
      <c r="F410" s="32"/>
      <c r="G410" s="32"/>
      <c r="H410" s="32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</row>
    <row r="411" spans="1:32" ht="26.25" customHeight="1">
      <c r="A411" s="4"/>
      <c r="B411" s="178" t="s">
        <v>99</v>
      </c>
      <c r="C411" s="179"/>
      <c r="D411" s="179"/>
      <c r="E411" s="179"/>
      <c r="F411" s="179"/>
      <c r="G411" s="179"/>
      <c r="H411" s="73">
        <v>1701</v>
      </c>
      <c r="I411" s="74"/>
      <c r="J411" s="74"/>
      <c r="K411" s="74"/>
      <c r="L411" s="74"/>
      <c r="M411" s="74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</row>
    <row r="412" spans="1:32" ht="20.25" customHeight="1">
      <c r="A412" s="180" t="s">
        <v>9</v>
      </c>
      <c r="B412" s="181" t="s">
        <v>100</v>
      </c>
      <c r="C412" s="182"/>
      <c r="D412" s="182"/>
      <c r="E412" s="182"/>
      <c r="F412" s="182"/>
      <c r="G412" s="182"/>
      <c r="H412" s="183" t="s">
        <v>10</v>
      </c>
      <c r="I412" s="177" t="s">
        <v>2</v>
      </c>
      <c r="J412" s="177" t="s">
        <v>3</v>
      </c>
      <c r="K412" s="184" t="s">
        <v>4</v>
      </c>
      <c r="L412" s="177" t="s">
        <v>5</v>
      </c>
      <c r="M412" s="175" t="s">
        <v>6</v>
      </c>
      <c r="N412" s="175" t="s">
        <v>7</v>
      </c>
      <c r="O412" s="177" t="s">
        <v>8</v>
      </c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</row>
    <row r="413" spans="1:32" ht="15.75" customHeight="1">
      <c r="A413" s="176"/>
      <c r="B413" s="75" t="s">
        <v>101</v>
      </c>
      <c r="C413" s="75" t="s">
        <v>102</v>
      </c>
      <c r="D413" s="75" t="s">
        <v>103</v>
      </c>
      <c r="E413" s="75" t="s">
        <v>104</v>
      </c>
      <c r="F413" s="75" t="s">
        <v>105</v>
      </c>
      <c r="G413" s="75" t="s">
        <v>106</v>
      </c>
      <c r="H413" s="176"/>
      <c r="I413" s="176"/>
      <c r="J413" s="176"/>
      <c r="K413" s="176"/>
      <c r="L413" s="176"/>
      <c r="M413" s="176"/>
      <c r="N413" s="176"/>
      <c r="O413" s="176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</row>
    <row r="414" spans="1:32" ht="15.75" customHeight="1">
      <c r="A414" s="75">
        <v>1701</v>
      </c>
      <c r="B414" s="77">
        <v>28</v>
      </c>
      <c r="C414" s="77"/>
      <c r="D414" s="77"/>
      <c r="E414" s="77"/>
      <c r="F414" s="77"/>
      <c r="G414" s="77"/>
      <c r="H414" s="78"/>
      <c r="I414" s="79"/>
      <c r="J414" s="47"/>
      <c r="K414" s="48"/>
      <c r="L414" s="17"/>
      <c r="M414" s="80">
        <f>B414</f>
        <v>28</v>
      </c>
      <c r="N414" s="43"/>
      <c r="O414" s="17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</row>
    <row r="415" spans="1:32" ht="15.75" customHeight="1">
      <c r="A415" s="75" t="s">
        <v>107</v>
      </c>
      <c r="B415" s="77"/>
      <c r="C415" s="77">
        <v>9</v>
      </c>
      <c r="D415" s="77"/>
      <c r="E415" s="77"/>
      <c r="F415" s="77"/>
      <c r="G415" s="77"/>
      <c r="H415" s="78"/>
      <c r="I415" s="81"/>
      <c r="J415" s="5"/>
      <c r="K415" s="82"/>
      <c r="L415" s="83">
        <f>IF(C415=0,"",C415/B414)</f>
        <v>0.32142857142857145</v>
      </c>
      <c r="M415" s="84">
        <v>9</v>
      </c>
      <c r="N415" s="85">
        <f t="shared" ref="N415:N419" si="46">IF(M415=0,"",M415/M414)</f>
        <v>0.32142857142857145</v>
      </c>
      <c r="O415" s="85">
        <f t="shared" ref="O415:O419" si="47">IF(M415=0,"",100%-N415)</f>
        <v>0.6785714285714286</v>
      </c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</row>
    <row r="416" spans="1:32" ht="15.75" customHeight="1">
      <c r="A416" s="75" t="s">
        <v>108</v>
      </c>
      <c r="B416" s="77"/>
      <c r="C416" s="77"/>
      <c r="D416" s="77"/>
      <c r="E416" s="77"/>
      <c r="F416" s="77"/>
      <c r="G416" s="77"/>
      <c r="H416" s="78"/>
      <c r="I416" s="81"/>
      <c r="J416" s="5"/>
      <c r="K416" s="82"/>
      <c r="L416" s="86" t="str">
        <f>IF(D416=0,"",D416/C415)</f>
        <v/>
      </c>
      <c r="M416" s="84"/>
      <c r="N416" s="87" t="str">
        <f t="shared" si="46"/>
        <v/>
      </c>
      <c r="O416" s="87" t="str">
        <f t="shared" si="47"/>
        <v/>
      </c>
      <c r="P416" s="11">
        <f>M416/M414</f>
        <v>0</v>
      </c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</row>
    <row r="417" spans="1:32" ht="15.75" customHeight="1">
      <c r="A417" s="75" t="s">
        <v>109</v>
      </c>
      <c r="B417" s="77"/>
      <c r="C417" s="77"/>
      <c r="D417" s="77"/>
      <c r="E417" s="77"/>
      <c r="F417" s="77"/>
      <c r="G417" s="77"/>
      <c r="H417" s="78"/>
      <c r="I417" s="81"/>
      <c r="J417" s="5"/>
      <c r="K417" s="82"/>
      <c r="L417" s="86" t="str">
        <f>IF(E417=0,"",E417/D416)</f>
        <v/>
      </c>
      <c r="M417" s="84"/>
      <c r="N417" s="87" t="str">
        <f t="shared" si="46"/>
        <v/>
      </c>
      <c r="O417" s="87" t="str">
        <f t="shared" si="47"/>
        <v/>
      </c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</row>
    <row r="418" spans="1:32" ht="15.75" customHeight="1">
      <c r="A418" s="75" t="s">
        <v>110</v>
      </c>
      <c r="B418" s="77"/>
      <c r="C418" s="77"/>
      <c r="D418" s="77"/>
      <c r="E418" s="77"/>
      <c r="F418" s="77"/>
      <c r="G418" s="77"/>
      <c r="H418" s="78"/>
      <c r="I418" s="81"/>
      <c r="J418" s="5"/>
      <c r="K418" s="82"/>
      <c r="L418" s="86" t="str">
        <f>IF(F418=0,"",F418/E417)</f>
        <v/>
      </c>
      <c r="M418" s="84"/>
      <c r="N418" s="87" t="str">
        <f t="shared" si="46"/>
        <v/>
      </c>
      <c r="O418" s="87" t="str">
        <f t="shared" si="47"/>
        <v/>
      </c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</row>
    <row r="419" spans="1:32" ht="15.75" customHeight="1">
      <c r="A419" s="75">
        <v>1902</v>
      </c>
      <c r="B419" s="77"/>
      <c r="C419" s="77"/>
      <c r="D419" s="77"/>
      <c r="E419" s="77"/>
      <c r="F419" s="77"/>
      <c r="G419" s="77"/>
      <c r="H419" s="78"/>
      <c r="I419" s="81"/>
      <c r="J419" s="5"/>
      <c r="K419" s="82"/>
      <c r="L419" s="86" t="str">
        <f>IF(G419=0,"",G419/F418)</f>
        <v/>
      </c>
      <c r="M419" s="88"/>
      <c r="N419" s="87" t="str">
        <f t="shared" si="46"/>
        <v/>
      </c>
      <c r="O419" s="87" t="str">
        <f t="shared" si="47"/>
        <v/>
      </c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</row>
    <row r="420" spans="1:32" ht="15.75" customHeight="1">
      <c r="A420" s="89"/>
      <c r="B420" s="77"/>
      <c r="C420" s="77"/>
      <c r="D420" s="77"/>
      <c r="E420" s="77"/>
      <c r="F420" s="77"/>
      <c r="G420" s="77"/>
      <c r="H420" s="78"/>
      <c r="I420" s="81"/>
      <c r="J420" s="5"/>
      <c r="K420" s="32"/>
      <c r="L420" s="90"/>
      <c r="M420" s="88"/>
      <c r="N420" s="91"/>
      <c r="O420" s="9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</row>
    <row r="421" spans="1:32" ht="15.75" customHeight="1">
      <c r="A421" s="89"/>
      <c r="B421" s="77"/>
      <c r="C421" s="77"/>
      <c r="D421" s="77"/>
      <c r="E421" s="77"/>
      <c r="F421" s="77"/>
      <c r="G421" s="77"/>
      <c r="H421" s="78"/>
      <c r="I421" s="81"/>
      <c r="J421" s="5"/>
      <c r="K421" s="32"/>
      <c r="L421" s="90"/>
      <c r="M421" s="88"/>
      <c r="N421" s="91"/>
      <c r="O421" s="9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</row>
    <row r="422" spans="1:32" ht="15.75" customHeight="1">
      <c r="A422" s="89"/>
      <c r="B422" s="77"/>
      <c r="C422" s="77"/>
      <c r="D422" s="77"/>
      <c r="E422" s="77"/>
      <c r="F422" s="77"/>
      <c r="G422" s="77"/>
      <c r="H422" s="78"/>
      <c r="I422" s="81"/>
      <c r="J422" s="5"/>
      <c r="K422" s="32"/>
      <c r="L422" s="90"/>
      <c r="M422" s="88"/>
      <c r="N422" s="91"/>
      <c r="O422" s="9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</row>
    <row r="423" spans="1:32" ht="15.75" customHeight="1">
      <c r="A423" s="89"/>
      <c r="B423" s="77"/>
      <c r="C423" s="77"/>
      <c r="D423" s="77"/>
      <c r="E423" s="77"/>
      <c r="F423" s="77"/>
      <c r="G423" s="77"/>
      <c r="H423" s="78"/>
      <c r="I423" s="93"/>
      <c r="J423" s="70"/>
      <c r="K423" s="69"/>
      <c r="L423" s="94"/>
      <c r="M423" s="88"/>
      <c r="N423" s="95"/>
      <c r="O423" s="96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</row>
    <row r="424" spans="1:32" ht="18" customHeight="1">
      <c r="A424" s="31"/>
      <c r="B424" s="32"/>
      <c r="C424" s="172" t="s">
        <v>114</v>
      </c>
      <c r="D424" s="173"/>
      <c r="E424" s="173"/>
      <c r="F424" s="173"/>
      <c r="G424" s="174"/>
      <c r="H424" s="97">
        <f>SUM(H414:H423)</f>
        <v>0</v>
      </c>
      <c r="I424" s="98" t="str">
        <f>IF(H422=0,"",H422/B414)</f>
        <v/>
      </c>
      <c r="J424" s="98" t="str">
        <f>IF(H424=0,"",H424/B414)</f>
        <v/>
      </c>
      <c r="K424" s="98" t="str">
        <f>IF(H422=0,"",J424-I424)</f>
        <v/>
      </c>
      <c r="L424" s="5"/>
      <c r="M424" s="32"/>
      <c r="N424" s="23"/>
      <c r="O424" s="5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</row>
    <row r="425" spans="1:32" ht="12.75" customHeight="1">
      <c r="A425" s="32"/>
      <c r="B425" s="32"/>
      <c r="C425" s="32"/>
      <c r="D425" s="32"/>
      <c r="E425" s="32"/>
      <c r="F425" s="32"/>
      <c r="G425" s="32"/>
      <c r="H425" s="32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</row>
    <row r="426" spans="1:32" ht="12.75" customHeight="1">
      <c r="A426" s="32"/>
      <c r="B426" s="32"/>
      <c r="C426" s="32"/>
      <c r="D426" s="32"/>
      <c r="E426" s="32"/>
      <c r="F426" s="32"/>
      <c r="G426" s="32"/>
      <c r="H426" s="32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</row>
    <row r="427" spans="1:32" ht="26.25" customHeight="1">
      <c r="A427" s="4"/>
      <c r="B427" s="178" t="s">
        <v>99</v>
      </c>
      <c r="C427" s="179"/>
      <c r="D427" s="179"/>
      <c r="E427" s="179"/>
      <c r="F427" s="179"/>
      <c r="G427" s="179"/>
      <c r="H427" s="73">
        <v>1702</v>
      </c>
      <c r="I427" s="74"/>
      <c r="J427" s="74"/>
      <c r="K427" s="74"/>
      <c r="L427" s="74"/>
      <c r="M427" s="74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</row>
    <row r="428" spans="1:32" ht="20.25" customHeight="1">
      <c r="A428" s="180" t="s">
        <v>9</v>
      </c>
      <c r="B428" s="181" t="s">
        <v>100</v>
      </c>
      <c r="C428" s="182"/>
      <c r="D428" s="182"/>
      <c r="E428" s="182"/>
      <c r="F428" s="182"/>
      <c r="G428" s="182"/>
      <c r="H428" s="183" t="s">
        <v>10</v>
      </c>
      <c r="I428" s="177" t="s">
        <v>2</v>
      </c>
      <c r="J428" s="177" t="s">
        <v>3</v>
      </c>
      <c r="K428" s="184" t="s">
        <v>4</v>
      </c>
      <c r="L428" s="177" t="s">
        <v>5</v>
      </c>
      <c r="M428" s="175" t="s">
        <v>6</v>
      </c>
      <c r="N428" s="175" t="s">
        <v>7</v>
      </c>
      <c r="O428" s="177" t="s">
        <v>8</v>
      </c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</row>
    <row r="429" spans="1:32" ht="15.75" customHeight="1">
      <c r="A429" s="176"/>
      <c r="B429" s="75" t="s">
        <v>101</v>
      </c>
      <c r="C429" s="75" t="s">
        <v>102</v>
      </c>
      <c r="D429" s="75" t="s">
        <v>103</v>
      </c>
      <c r="E429" s="75" t="s">
        <v>104</v>
      </c>
      <c r="F429" s="75" t="s">
        <v>105</v>
      </c>
      <c r="G429" s="75" t="s">
        <v>106</v>
      </c>
      <c r="H429" s="176"/>
      <c r="I429" s="176"/>
      <c r="J429" s="176"/>
      <c r="K429" s="176"/>
      <c r="L429" s="176"/>
      <c r="M429" s="176"/>
      <c r="N429" s="176"/>
      <c r="O429" s="176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</row>
    <row r="430" spans="1:32" ht="15.75" customHeight="1">
      <c r="A430" s="75">
        <v>1702</v>
      </c>
      <c r="B430" s="77">
        <v>283</v>
      </c>
      <c r="C430" s="77"/>
      <c r="D430" s="77"/>
      <c r="E430" s="77"/>
      <c r="F430" s="77"/>
      <c r="G430" s="77"/>
      <c r="H430" s="78"/>
      <c r="I430" s="79"/>
      <c r="J430" s="47"/>
      <c r="K430" s="48"/>
      <c r="L430" s="17"/>
      <c r="M430" s="80">
        <f>B430</f>
        <v>283</v>
      </c>
      <c r="N430" s="43"/>
      <c r="O430" s="17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</row>
    <row r="431" spans="1:32" ht="15.75" customHeight="1">
      <c r="A431" s="75">
        <v>1801</v>
      </c>
      <c r="B431" s="77"/>
      <c r="C431" s="77"/>
      <c r="D431" s="77"/>
      <c r="E431" s="77"/>
      <c r="F431" s="77"/>
      <c r="G431" s="77"/>
      <c r="H431" s="78"/>
      <c r="I431" s="81"/>
      <c r="J431" s="5"/>
      <c r="K431" s="82"/>
      <c r="L431" s="83" t="str">
        <f>IF(C431=0,"",C431/B430)</f>
        <v/>
      </c>
      <c r="M431" s="84"/>
      <c r="N431" s="85" t="str">
        <f t="shared" ref="N431:N435" si="48">IF(M431=0,"",M431/M430)</f>
        <v/>
      </c>
      <c r="O431" s="85" t="str">
        <f t="shared" ref="O431:O435" si="49">IF(M431=0,"",100%-N431)</f>
        <v/>
      </c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</row>
    <row r="432" spans="1:32" ht="15.75" customHeight="1">
      <c r="A432" s="75">
        <v>1802</v>
      </c>
      <c r="B432" s="77"/>
      <c r="C432" s="77"/>
      <c r="D432" s="77"/>
      <c r="E432" s="77"/>
      <c r="F432" s="77"/>
      <c r="G432" s="77"/>
      <c r="H432" s="78"/>
      <c r="I432" s="81"/>
      <c r="J432" s="5"/>
      <c r="K432" s="82"/>
      <c r="L432" s="86" t="str">
        <f>IF(D432=0,"",D432/C431)</f>
        <v/>
      </c>
      <c r="M432" s="84"/>
      <c r="N432" s="87" t="str">
        <f t="shared" si="48"/>
        <v/>
      </c>
      <c r="O432" s="87" t="str">
        <f t="shared" si="49"/>
        <v/>
      </c>
      <c r="P432" s="11">
        <f>M432/M430</f>
        <v>0</v>
      </c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</row>
    <row r="433" spans="1:32" ht="15.75" customHeight="1">
      <c r="A433" s="75">
        <v>1901</v>
      </c>
      <c r="B433" s="77"/>
      <c r="C433" s="77"/>
      <c r="D433" s="77"/>
      <c r="E433" s="77"/>
      <c r="F433" s="77"/>
      <c r="G433" s="77"/>
      <c r="H433" s="78"/>
      <c r="I433" s="81"/>
      <c r="J433" s="5"/>
      <c r="K433" s="82"/>
      <c r="L433" s="86" t="str">
        <f>IF(E433=0,"",E433/D432)</f>
        <v/>
      </c>
      <c r="M433" s="84"/>
      <c r="N433" s="87" t="str">
        <f t="shared" si="48"/>
        <v/>
      </c>
      <c r="O433" s="87" t="str">
        <f t="shared" si="49"/>
        <v/>
      </c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</row>
    <row r="434" spans="1:32" ht="15.75" customHeight="1">
      <c r="A434" s="75">
        <v>1902</v>
      </c>
      <c r="B434" s="77"/>
      <c r="C434" s="77"/>
      <c r="D434" s="77"/>
      <c r="E434" s="77"/>
      <c r="F434" s="77"/>
      <c r="G434" s="77"/>
      <c r="H434" s="78"/>
      <c r="I434" s="81"/>
      <c r="J434" s="5"/>
      <c r="K434" s="82"/>
      <c r="L434" s="86" t="str">
        <f>IF(F434=0,"",F434/E433)</f>
        <v/>
      </c>
      <c r="M434" s="84"/>
      <c r="N434" s="87" t="str">
        <f t="shared" si="48"/>
        <v/>
      </c>
      <c r="O434" s="87" t="str">
        <f t="shared" si="49"/>
        <v/>
      </c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</row>
    <row r="435" spans="1:32" ht="15.75" customHeight="1">
      <c r="A435" s="75">
        <v>2001</v>
      </c>
      <c r="B435" s="77"/>
      <c r="C435" s="77"/>
      <c r="D435" s="77"/>
      <c r="E435" s="77"/>
      <c r="F435" s="77"/>
      <c r="G435" s="77"/>
      <c r="H435" s="78"/>
      <c r="I435" s="81"/>
      <c r="J435" s="5"/>
      <c r="K435" s="82"/>
      <c r="L435" s="86" t="str">
        <f>IF(G435=0,"",G435/F434)</f>
        <v/>
      </c>
      <c r="M435" s="88"/>
      <c r="N435" s="87" t="str">
        <f t="shared" si="48"/>
        <v/>
      </c>
      <c r="O435" s="87" t="str">
        <f t="shared" si="49"/>
        <v/>
      </c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</row>
    <row r="436" spans="1:32" ht="15.75" customHeight="1">
      <c r="A436" s="89"/>
      <c r="B436" s="77"/>
      <c r="C436" s="77"/>
      <c r="D436" s="77"/>
      <c r="E436" s="77"/>
      <c r="F436" s="77"/>
      <c r="G436" s="77"/>
      <c r="H436" s="78"/>
      <c r="I436" s="81"/>
      <c r="J436" s="5"/>
      <c r="K436" s="32"/>
      <c r="L436" s="90"/>
      <c r="M436" s="88"/>
      <c r="N436" s="91"/>
      <c r="O436" s="9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</row>
    <row r="437" spans="1:32" ht="15.75" customHeight="1">
      <c r="A437" s="89"/>
      <c r="B437" s="77"/>
      <c r="C437" s="77"/>
      <c r="D437" s="77"/>
      <c r="E437" s="77"/>
      <c r="F437" s="77"/>
      <c r="G437" s="77"/>
      <c r="H437" s="78"/>
      <c r="I437" s="81"/>
      <c r="J437" s="5"/>
      <c r="K437" s="32"/>
      <c r="L437" s="90"/>
      <c r="M437" s="88"/>
      <c r="N437" s="91"/>
      <c r="O437" s="9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</row>
    <row r="438" spans="1:32" ht="15.75" customHeight="1">
      <c r="A438" s="89"/>
      <c r="B438" s="77"/>
      <c r="C438" s="77"/>
      <c r="D438" s="77"/>
      <c r="E438" s="77"/>
      <c r="F438" s="77"/>
      <c r="G438" s="77"/>
      <c r="H438" s="78"/>
      <c r="I438" s="81"/>
      <c r="J438" s="5"/>
      <c r="K438" s="32"/>
      <c r="L438" s="90"/>
      <c r="M438" s="88"/>
      <c r="N438" s="91"/>
      <c r="O438" s="9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</row>
    <row r="439" spans="1:32" ht="15.75" customHeight="1">
      <c r="A439" s="89"/>
      <c r="B439" s="77"/>
      <c r="C439" s="77"/>
      <c r="D439" s="77"/>
      <c r="E439" s="77"/>
      <c r="F439" s="77"/>
      <c r="G439" s="77"/>
      <c r="H439" s="78"/>
      <c r="I439" s="93"/>
      <c r="J439" s="70"/>
      <c r="K439" s="69"/>
      <c r="L439" s="94"/>
      <c r="M439" s="88"/>
      <c r="N439" s="95"/>
      <c r="O439" s="96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</row>
    <row r="440" spans="1:32" ht="18" customHeight="1">
      <c r="A440" s="31"/>
      <c r="B440" s="190" t="s">
        <v>114</v>
      </c>
      <c r="C440" s="182"/>
      <c r="D440" s="182"/>
      <c r="E440" s="182"/>
      <c r="F440" s="182"/>
      <c r="G440" s="191"/>
      <c r="H440" s="97">
        <f>SUM(H430:H439)</f>
        <v>0</v>
      </c>
      <c r="I440" s="98" t="str">
        <f>IF(H438=0,"",H438/B430)</f>
        <v/>
      </c>
      <c r="J440" s="98" t="str">
        <f>IF(H440=0,"",H440/B430)</f>
        <v/>
      </c>
      <c r="K440" s="98" t="str">
        <f>IF(H438=0,"",J440-I440)</f>
        <v/>
      </c>
      <c r="L440" s="5"/>
      <c r="M440" s="32"/>
      <c r="N440" s="23"/>
      <c r="O440" s="5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</row>
    <row r="441" spans="1:32" ht="12.75" customHeight="1">
      <c r="A441" s="32"/>
      <c r="B441" s="32"/>
      <c r="C441" s="32"/>
      <c r="D441" s="32"/>
      <c r="E441" s="32"/>
      <c r="F441" s="32"/>
      <c r="G441" s="32"/>
      <c r="H441" s="32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</row>
    <row r="442" spans="1:32" ht="12.75" customHeight="1">
      <c r="A442" s="32"/>
      <c r="B442" s="32"/>
      <c r="C442" s="32"/>
      <c r="D442" s="32"/>
      <c r="E442" s="32"/>
      <c r="F442" s="32"/>
      <c r="G442" s="32"/>
      <c r="H442" s="32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</row>
    <row r="443" spans="1:32" ht="12.75" customHeight="1">
      <c r="A443" s="32"/>
      <c r="B443" s="32"/>
      <c r="C443" s="32"/>
      <c r="D443" s="32"/>
      <c r="E443" s="32"/>
      <c r="F443" s="32"/>
      <c r="G443" s="32"/>
      <c r="H443" s="32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</row>
    <row r="444" spans="1:32" ht="12.75" customHeight="1">
      <c r="A444" s="32"/>
      <c r="B444" s="32"/>
      <c r="C444" s="32"/>
      <c r="D444" s="32"/>
      <c r="E444" s="32"/>
      <c r="F444" s="32"/>
      <c r="G444" s="32"/>
      <c r="H444" s="32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</row>
    <row r="445" spans="1:32" ht="12.75" customHeight="1">
      <c r="A445" s="32"/>
      <c r="B445" s="32"/>
      <c r="C445" s="32"/>
      <c r="D445" s="32"/>
      <c r="E445" s="32"/>
      <c r="F445" s="32"/>
      <c r="G445" s="32"/>
      <c r="H445" s="32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</row>
    <row r="446" spans="1:32" ht="12.75" customHeight="1">
      <c r="A446" s="32"/>
      <c r="B446" s="32"/>
      <c r="C446" s="32"/>
      <c r="D446" s="32"/>
      <c r="E446" s="32"/>
      <c r="F446" s="32"/>
      <c r="G446" s="32"/>
      <c r="H446" s="32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</row>
    <row r="447" spans="1:32" ht="12.75" customHeight="1">
      <c r="A447" s="32"/>
      <c r="B447" s="32"/>
      <c r="C447" s="32"/>
      <c r="D447" s="32"/>
      <c r="E447" s="32"/>
      <c r="F447" s="32"/>
      <c r="G447" s="32"/>
      <c r="H447" s="32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</row>
    <row r="448" spans="1:32" ht="12.75" customHeight="1">
      <c r="A448" s="32"/>
      <c r="B448" s="32"/>
      <c r="C448" s="32"/>
      <c r="D448" s="32"/>
      <c r="E448" s="32"/>
      <c r="F448" s="32"/>
      <c r="G448" s="32"/>
      <c r="H448" s="32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</row>
    <row r="449" spans="1:32" ht="12.75" customHeight="1">
      <c r="A449" s="32"/>
      <c r="B449" s="32"/>
      <c r="C449" s="32"/>
      <c r="D449" s="32"/>
      <c r="E449" s="32"/>
      <c r="F449" s="32"/>
      <c r="G449" s="32"/>
      <c r="H449" s="32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</row>
    <row r="450" spans="1:32" ht="12.75" customHeight="1">
      <c r="A450" s="32"/>
      <c r="B450" s="32"/>
      <c r="C450" s="32"/>
      <c r="D450" s="32"/>
      <c r="E450" s="32"/>
      <c r="F450" s="32"/>
      <c r="G450" s="32"/>
      <c r="H450" s="32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</row>
    <row r="451" spans="1:32" ht="12.75" customHeight="1">
      <c r="A451" s="32"/>
      <c r="B451" s="32"/>
      <c r="C451" s="32"/>
      <c r="D451" s="32"/>
      <c r="E451" s="32"/>
      <c r="F451" s="32"/>
      <c r="G451" s="32"/>
      <c r="H451" s="32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</row>
    <row r="452" spans="1:32" ht="12.75" customHeight="1">
      <c r="A452" s="32"/>
      <c r="B452" s="32"/>
      <c r="C452" s="32"/>
      <c r="D452" s="32"/>
      <c r="E452" s="32"/>
      <c r="F452" s="32"/>
      <c r="G452" s="32"/>
      <c r="H452" s="32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</row>
    <row r="453" spans="1:32" ht="12.75" customHeight="1">
      <c r="A453" s="32"/>
      <c r="B453" s="32"/>
      <c r="C453" s="32"/>
      <c r="D453" s="32"/>
      <c r="E453" s="32"/>
      <c r="F453" s="32"/>
      <c r="G453" s="32"/>
      <c r="H453" s="32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</row>
    <row r="454" spans="1:32" ht="12.75" customHeight="1">
      <c r="A454" s="32"/>
      <c r="B454" s="32"/>
      <c r="C454" s="32"/>
      <c r="D454" s="32"/>
      <c r="E454" s="32"/>
      <c r="F454" s="32"/>
      <c r="G454" s="32"/>
      <c r="H454" s="32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</row>
    <row r="455" spans="1:32" ht="12.75" customHeight="1">
      <c r="A455" s="32"/>
      <c r="B455" s="32"/>
      <c r="C455" s="32"/>
      <c r="D455" s="32"/>
      <c r="E455" s="32"/>
      <c r="F455" s="32"/>
      <c r="G455" s="32"/>
      <c r="H455" s="32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</row>
    <row r="456" spans="1:32" ht="12.75" customHeight="1">
      <c r="A456" s="32"/>
      <c r="B456" s="32"/>
      <c r="C456" s="32"/>
      <c r="D456" s="32"/>
      <c r="E456" s="32"/>
      <c r="F456" s="32"/>
      <c r="G456" s="32"/>
      <c r="H456" s="32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</row>
    <row r="457" spans="1:32" ht="12.75" customHeight="1">
      <c r="A457" s="32"/>
      <c r="B457" s="32"/>
      <c r="C457" s="32"/>
      <c r="D457" s="32"/>
      <c r="E457" s="32"/>
      <c r="F457" s="32"/>
      <c r="G457" s="32"/>
      <c r="H457" s="32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</row>
    <row r="458" spans="1:32" ht="12.75" customHeight="1">
      <c r="A458" s="32"/>
      <c r="B458" s="32"/>
      <c r="C458" s="32"/>
      <c r="D458" s="32"/>
      <c r="E458" s="32"/>
      <c r="F458" s="32"/>
      <c r="G458" s="32"/>
      <c r="H458" s="32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</row>
    <row r="459" spans="1:32" ht="12.75" customHeight="1">
      <c r="A459" s="32"/>
      <c r="B459" s="32"/>
      <c r="C459" s="32"/>
      <c r="D459" s="32"/>
      <c r="E459" s="32"/>
      <c r="F459" s="32"/>
      <c r="G459" s="32"/>
      <c r="H459" s="32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</row>
    <row r="460" spans="1:32" ht="12.75" customHeight="1">
      <c r="A460" s="32"/>
      <c r="B460" s="32"/>
      <c r="C460" s="32"/>
      <c r="D460" s="32"/>
      <c r="E460" s="32"/>
      <c r="F460" s="32"/>
      <c r="G460" s="32"/>
      <c r="H460" s="32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</row>
    <row r="461" spans="1:32" ht="12.75" customHeight="1">
      <c r="A461" s="32"/>
      <c r="B461" s="32"/>
      <c r="C461" s="32"/>
      <c r="D461" s="32"/>
      <c r="E461" s="32"/>
      <c r="F461" s="32"/>
      <c r="G461" s="32"/>
      <c r="H461" s="32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</row>
    <row r="462" spans="1:32" ht="12.75" customHeight="1">
      <c r="A462" s="32"/>
      <c r="B462" s="32"/>
      <c r="C462" s="32"/>
      <c r="D462" s="32"/>
      <c r="E462" s="32"/>
      <c r="F462" s="32"/>
      <c r="G462" s="32"/>
      <c r="H462" s="32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</row>
    <row r="463" spans="1:32" ht="12.75" customHeight="1">
      <c r="A463" s="32"/>
      <c r="B463" s="32"/>
      <c r="C463" s="32"/>
      <c r="D463" s="32"/>
      <c r="E463" s="32"/>
      <c r="F463" s="32"/>
      <c r="G463" s="32"/>
      <c r="H463" s="32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</row>
    <row r="464" spans="1:32" ht="12.75" customHeight="1">
      <c r="A464" s="32"/>
      <c r="B464" s="32"/>
      <c r="C464" s="32"/>
      <c r="D464" s="32"/>
      <c r="E464" s="32"/>
      <c r="F464" s="32"/>
      <c r="G464" s="32"/>
      <c r="H464" s="32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</row>
    <row r="465" spans="1:32" ht="12.75" customHeight="1">
      <c r="A465" s="32"/>
      <c r="B465" s="32"/>
      <c r="C465" s="32"/>
      <c r="D465" s="32"/>
      <c r="E465" s="32"/>
      <c r="F465" s="32"/>
      <c r="G465" s="32"/>
      <c r="H465" s="32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</row>
    <row r="466" spans="1:32" ht="12.75" customHeight="1">
      <c r="A466" s="32"/>
      <c r="B466" s="32"/>
      <c r="C466" s="32"/>
      <c r="D466" s="32"/>
      <c r="E466" s="32"/>
      <c r="F466" s="32"/>
      <c r="G466" s="32"/>
      <c r="H466" s="32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</row>
    <row r="467" spans="1:32" ht="12.75" customHeight="1">
      <c r="A467" s="32"/>
      <c r="B467" s="32"/>
      <c r="C467" s="32"/>
      <c r="D467" s="32"/>
      <c r="E467" s="32"/>
      <c r="F467" s="32"/>
      <c r="G467" s="32"/>
      <c r="H467" s="32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</row>
    <row r="468" spans="1:32" ht="12.75" customHeight="1">
      <c r="A468" s="32"/>
      <c r="B468" s="32"/>
      <c r="C468" s="32"/>
      <c r="D468" s="32"/>
      <c r="E468" s="32"/>
      <c r="F468" s="32"/>
      <c r="G468" s="32"/>
      <c r="H468" s="32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</row>
    <row r="469" spans="1:32" ht="12.75" customHeight="1">
      <c r="A469" s="32"/>
      <c r="B469" s="32"/>
      <c r="C469" s="32"/>
      <c r="D469" s="32"/>
      <c r="E469" s="32"/>
      <c r="F469" s="32"/>
      <c r="G469" s="32"/>
      <c r="H469" s="32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</row>
    <row r="470" spans="1:32" ht="12.75" customHeight="1">
      <c r="A470" s="32"/>
      <c r="B470" s="32"/>
      <c r="C470" s="32"/>
      <c r="D470" s="32"/>
      <c r="E470" s="32"/>
      <c r="F470" s="32"/>
      <c r="G470" s="32"/>
      <c r="H470" s="32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</row>
    <row r="471" spans="1:32" ht="12.75" customHeight="1">
      <c r="A471" s="32"/>
      <c r="B471" s="32"/>
      <c r="C471" s="32"/>
      <c r="D471" s="32"/>
      <c r="E471" s="32"/>
      <c r="F471" s="32"/>
      <c r="G471" s="32"/>
      <c r="H471" s="32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</row>
    <row r="472" spans="1:32" ht="12.75" customHeight="1">
      <c r="A472" s="32"/>
      <c r="B472" s="32"/>
      <c r="C472" s="32"/>
      <c r="D472" s="32"/>
      <c r="E472" s="32"/>
      <c r="F472" s="32"/>
      <c r="G472" s="32"/>
      <c r="H472" s="32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</row>
    <row r="473" spans="1:32" ht="12.75" customHeight="1">
      <c r="A473" s="32"/>
      <c r="B473" s="32"/>
      <c r="C473" s="32"/>
      <c r="D473" s="32"/>
      <c r="E473" s="32"/>
      <c r="F473" s="32"/>
      <c r="G473" s="32"/>
      <c r="H473" s="32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</row>
    <row r="474" spans="1:32" ht="12.75" customHeight="1">
      <c r="A474" s="32"/>
      <c r="B474" s="32"/>
      <c r="C474" s="32"/>
      <c r="D474" s="32"/>
      <c r="E474" s="32"/>
      <c r="F474" s="32"/>
      <c r="G474" s="32"/>
      <c r="H474" s="32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</row>
    <row r="475" spans="1:32" ht="12.75" customHeight="1">
      <c r="A475" s="32"/>
      <c r="B475" s="32"/>
      <c r="C475" s="32"/>
      <c r="D475" s="32"/>
      <c r="E475" s="32"/>
      <c r="F475" s="32"/>
      <c r="G475" s="32"/>
      <c r="H475" s="32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</row>
    <row r="476" spans="1:32" ht="12.75" customHeight="1">
      <c r="A476" s="32"/>
      <c r="B476" s="32"/>
      <c r="C476" s="32"/>
      <c r="D476" s="32"/>
      <c r="E476" s="32"/>
      <c r="F476" s="32"/>
      <c r="G476" s="32"/>
      <c r="H476" s="32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</row>
    <row r="477" spans="1:32" ht="12.75" customHeight="1">
      <c r="A477" s="32"/>
      <c r="B477" s="32"/>
      <c r="C477" s="32"/>
      <c r="D477" s="32"/>
      <c r="E477" s="32"/>
      <c r="F477" s="32"/>
      <c r="G477" s="32"/>
      <c r="H477" s="32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</row>
    <row r="478" spans="1:32" ht="12.75" customHeight="1">
      <c r="A478" s="32"/>
      <c r="B478" s="32"/>
      <c r="C478" s="32"/>
      <c r="D478" s="32"/>
      <c r="E478" s="32"/>
      <c r="F478" s="32"/>
      <c r="G478" s="32"/>
      <c r="H478" s="32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</row>
    <row r="479" spans="1:32" ht="12.75" customHeight="1">
      <c r="A479" s="32"/>
      <c r="B479" s="32"/>
      <c r="C479" s="32"/>
      <c r="D479" s="32"/>
      <c r="E479" s="32"/>
      <c r="F479" s="32"/>
      <c r="G479" s="32"/>
      <c r="H479" s="32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</row>
    <row r="480" spans="1:32" ht="12.75" customHeight="1">
      <c r="A480" s="32"/>
      <c r="B480" s="32"/>
      <c r="C480" s="32"/>
      <c r="D480" s="32"/>
      <c r="E480" s="32"/>
      <c r="F480" s="32"/>
      <c r="G480" s="32"/>
      <c r="H480" s="32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</row>
    <row r="481" spans="1:32" ht="12.75" customHeight="1">
      <c r="A481" s="32"/>
      <c r="B481" s="32"/>
      <c r="C481" s="32"/>
      <c r="D481" s="32"/>
      <c r="E481" s="32"/>
      <c r="F481" s="32"/>
      <c r="G481" s="32"/>
      <c r="H481" s="32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</row>
    <row r="482" spans="1:32" ht="12.75" customHeight="1">
      <c r="A482" s="32"/>
      <c r="B482" s="32"/>
      <c r="C482" s="32"/>
      <c r="D482" s="32"/>
      <c r="E482" s="32"/>
      <c r="F482" s="32"/>
      <c r="G482" s="32"/>
      <c r="H482" s="32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</row>
    <row r="483" spans="1:32" ht="12.75" customHeight="1">
      <c r="A483" s="32"/>
      <c r="B483" s="32"/>
      <c r="C483" s="32"/>
      <c r="D483" s="32"/>
      <c r="E483" s="32"/>
      <c r="F483" s="32"/>
      <c r="G483" s="32"/>
      <c r="H483" s="32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</row>
    <row r="484" spans="1:32" ht="12.75" customHeight="1">
      <c r="A484" s="32"/>
      <c r="B484" s="32"/>
      <c r="C484" s="32"/>
      <c r="D484" s="32"/>
      <c r="E484" s="32"/>
      <c r="F484" s="32"/>
      <c r="G484" s="32"/>
      <c r="H484" s="32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</row>
    <row r="485" spans="1:32" ht="12.75" customHeight="1">
      <c r="A485" s="32"/>
      <c r="B485" s="32"/>
      <c r="C485" s="32"/>
      <c r="D485" s="32"/>
      <c r="E485" s="32"/>
      <c r="F485" s="32"/>
      <c r="G485" s="32"/>
      <c r="H485" s="32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</row>
    <row r="486" spans="1:32" ht="12.75" customHeight="1">
      <c r="A486" s="32"/>
      <c r="B486" s="32"/>
      <c r="C486" s="32"/>
      <c r="D486" s="32"/>
      <c r="E486" s="32"/>
      <c r="F486" s="32"/>
      <c r="G486" s="32"/>
      <c r="H486" s="32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</row>
    <row r="487" spans="1:32" ht="12.75" customHeight="1">
      <c r="A487" s="32"/>
      <c r="B487" s="32"/>
      <c r="C487" s="32"/>
      <c r="D487" s="32"/>
      <c r="E487" s="32"/>
      <c r="F487" s="32"/>
      <c r="G487" s="32"/>
      <c r="H487" s="32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</row>
    <row r="488" spans="1:32" ht="12.75" customHeight="1">
      <c r="A488" s="32"/>
      <c r="B488" s="32"/>
      <c r="C488" s="32"/>
      <c r="D488" s="32"/>
      <c r="E488" s="32"/>
      <c r="F488" s="32"/>
      <c r="G488" s="32"/>
      <c r="H488" s="32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</row>
    <row r="489" spans="1:32" ht="12.75" customHeight="1">
      <c r="A489" s="32"/>
      <c r="B489" s="32"/>
      <c r="C489" s="32"/>
      <c r="D489" s="32"/>
      <c r="E489" s="32"/>
      <c r="F489" s="32"/>
      <c r="G489" s="32"/>
      <c r="H489" s="32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</row>
    <row r="490" spans="1:32" ht="12.75" customHeight="1">
      <c r="A490" s="32"/>
      <c r="B490" s="32"/>
      <c r="C490" s="32"/>
      <c r="D490" s="32"/>
      <c r="E490" s="32"/>
      <c r="F490" s="32"/>
      <c r="G490" s="32"/>
      <c r="H490" s="32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</row>
    <row r="491" spans="1:32" ht="12.75" customHeight="1">
      <c r="A491" s="32"/>
      <c r="B491" s="32"/>
      <c r="C491" s="32"/>
      <c r="D491" s="32"/>
      <c r="E491" s="32"/>
      <c r="F491" s="32"/>
      <c r="G491" s="32"/>
      <c r="H491" s="32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</row>
    <row r="492" spans="1:32" ht="12.75" customHeight="1">
      <c r="A492" s="32"/>
      <c r="B492" s="32"/>
      <c r="C492" s="32"/>
      <c r="D492" s="32"/>
      <c r="E492" s="32"/>
      <c r="F492" s="32"/>
      <c r="G492" s="32"/>
      <c r="H492" s="32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</row>
    <row r="493" spans="1:32" ht="12.75" customHeight="1">
      <c r="A493" s="32"/>
      <c r="B493" s="32"/>
      <c r="C493" s="32"/>
      <c r="D493" s="32"/>
      <c r="E493" s="32"/>
      <c r="F493" s="32"/>
      <c r="G493" s="32"/>
      <c r="H493" s="32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</row>
    <row r="494" spans="1:32" ht="12.75" customHeight="1">
      <c r="A494" s="32"/>
      <c r="B494" s="32"/>
      <c r="C494" s="32"/>
      <c r="D494" s="32"/>
      <c r="E494" s="32"/>
      <c r="F494" s="32"/>
      <c r="G494" s="32"/>
      <c r="H494" s="32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</row>
    <row r="495" spans="1:32" ht="12.75" customHeight="1">
      <c r="A495" s="32"/>
      <c r="B495" s="32"/>
      <c r="C495" s="32"/>
      <c r="D495" s="32"/>
      <c r="E495" s="32"/>
      <c r="F495" s="32"/>
      <c r="G495" s="32"/>
      <c r="H495" s="32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</row>
    <row r="496" spans="1:32" ht="12.75" customHeight="1">
      <c r="A496" s="32"/>
      <c r="B496" s="32"/>
      <c r="C496" s="32"/>
      <c r="D496" s="32"/>
      <c r="E496" s="32"/>
      <c r="F496" s="32"/>
      <c r="G496" s="32"/>
      <c r="H496" s="32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</row>
    <row r="497" spans="1:32" ht="12.75" customHeight="1">
      <c r="A497" s="32"/>
      <c r="B497" s="32"/>
      <c r="C497" s="32"/>
      <c r="D497" s="32"/>
      <c r="E497" s="32"/>
      <c r="F497" s="32"/>
      <c r="G497" s="32"/>
      <c r="H497" s="32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</row>
    <row r="498" spans="1:32" ht="12.75" customHeight="1">
      <c r="A498" s="32"/>
      <c r="B498" s="32"/>
      <c r="C498" s="32"/>
      <c r="D498" s="32"/>
      <c r="E498" s="32"/>
      <c r="F498" s="32"/>
      <c r="G498" s="32"/>
      <c r="H498" s="32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</row>
    <row r="499" spans="1:32" ht="12.75" customHeight="1">
      <c r="A499" s="32"/>
      <c r="B499" s="32"/>
      <c r="C499" s="32"/>
      <c r="D499" s="32"/>
      <c r="E499" s="32"/>
      <c r="F499" s="32"/>
      <c r="G499" s="32"/>
      <c r="H499" s="32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</row>
    <row r="500" spans="1:32" ht="12.75" customHeight="1">
      <c r="A500" s="32"/>
      <c r="B500" s="32"/>
      <c r="C500" s="32"/>
      <c r="D500" s="32"/>
      <c r="E500" s="32"/>
      <c r="F500" s="32"/>
      <c r="G500" s="32"/>
      <c r="H500" s="32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</row>
    <row r="501" spans="1:32" ht="12.75" customHeight="1">
      <c r="A501" s="32"/>
      <c r="B501" s="32"/>
      <c r="C501" s="32"/>
      <c r="D501" s="32"/>
      <c r="E501" s="32"/>
      <c r="F501" s="32"/>
      <c r="G501" s="32"/>
      <c r="H501" s="32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</row>
    <row r="502" spans="1:32" ht="12.75" customHeight="1">
      <c r="A502" s="32"/>
      <c r="B502" s="32"/>
      <c r="C502" s="32"/>
      <c r="D502" s="32"/>
      <c r="E502" s="32"/>
      <c r="F502" s="32"/>
      <c r="G502" s="32"/>
      <c r="H502" s="32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</row>
    <row r="503" spans="1:32" ht="12.75" customHeight="1">
      <c r="A503" s="32"/>
      <c r="B503" s="32"/>
      <c r="C503" s="32"/>
      <c r="D503" s="32"/>
      <c r="E503" s="32"/>
      <c r="F503" s="32"/>
      <c r="G503" s="32"/>
      <c r="H503" s="32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</row>
    <row r="504" spans="1:32" ht="12.75" customHeight="1">
      <c r="A504" s="32"/>
      <c r="B504" s="32"/>
      <c r="C504" s="32"/>
      <c r="D504" s="32"/>
      <c r="E504" s="32"/>
      <c r="F504" s="32"/>
      <c r="G504" s="32"/>
      <c r="H504" s="32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</row>
    <row r="505" spans="1:32" ht="12.75" customHeight="1">
      <c r="A505" s="32"/>
      <c r="B505" s="32"/>
      <c r="C505" s="32"/>
      <c r="D505" s="32"/>
      <c r="E505" s="32"/>
      <c r="F505" s="32"/>
      <c r="G505" s="32"/>
      <c r="H505" s="32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</row>
    <row r="506" spans="1:32" ht="12.75" customHeight="1">
      <c r="A506" s="32"/>
      <c r="B506" s="32"/>
      <c r="C506" s="32"/>
      <c r="D506" s="32"/>
      <c r="E506" s="32"/>
      <c r="F506" s="32"/>
      <c r="G506" s="32"/>
      <c r="H506" s="32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</row>
    <row r="507" spans="1:32" ht="12.75" customHeight="1">
      <c r="A507" s="32"/>
      <c r="B507" s="32"/>
      <c r="C507" s="32"/>
      <c r="D507" s="32"/>
      <c r="E507" s="32"/>
      <c r="F507" s="32"/>
      <c r="G507" s="32"/>
      <c r="H507" s="32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</row>
    <row r="508" spans="1:32" ht="12.75" customHeight="1">
      <c r="A508" s="32"/>
      <c r="B508" s="32"/>
      <c r="C508" s="32"/>
      <c r="D508" s="32"/>
      <c r="E508" s="32"/>
      <c r="F508" s="32"/>
      <c r="G508" s="32"/>
      <c r="H508" s="32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</row>
    <row r="509" spans="1:32" ht="12.75" customHeight="1">
      <c r="A509" s="32"/>
      <c r="B509" s="32"/>
      <c r="C509" s="32"/>
      <c r="D509" s="32"/>
      <c r="E509" s="32"/>
      <c r="F509" s="32"/>
      <c r="G509" s="32"/>
      <c r="H509" s="32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</row>
    <row r="510" spans="1:32" ht="12.75" customHeight="1">
      <c r="A510" s="32"/>
      <c r="B510" s="32"/>
      <c r="C510" s="32"/>
      <c r="D510" s="32"/>
      <c r="E510" s="32"/>
      <c r="F510" s="32"/>
      <c r="G510" s="32"/>
      <c r="H510" s="32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</row>
    <row r="511" spans="1:32" ht="12.75" customHeight="1">
      <c r="A511" s="32"/>
      <c r="B511" s="32"/>
      <c r="C511" s="32"/>
      <c r="D511" s="32"/>
      <c r="E511" s="32"/>
      <c r="F511" s="32"/>
      <c r="G511" s="32"/>
      <c r="H511" s="32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</row>
    <row r="512" spans="1:32" ht="12.75" customHeight="1">
      <c r="A512" s="32"/>
      <c r="B512" s="32"/>
      <c r="C512" s="32"/>
      <c r="D512" s="32"/>
      <c r="E512" s="32"/>
      <c r="F512" s="32"/>
      <c r="G512" s="32"/>
      <c r="H512" s="32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</row>
    <row r="513" spans="1:32" ht="12.75" customHeight="1">
      <c r="A513" s="32"/>
      <c r="B513" s="32"/>
      <c r="C513" s="32"/>
      <c r="D513" s="32"/>
      <c r="E513" s="32"/>
      <c r="F513" s="32"/>
      <c r="G513" s="32"/>
      <c r="H513" s="32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</row>
    <row r="514" spans="1:32" ht="12.75" customHeight="1">
      <c r="A514" s="32"/>
      <c r="B514" s="32"/>
      <c r="C514" s="32"/>
      <c r="D514" s="32"/>
      <c r="E514" s="32"/>
      <c r="F514" s="32"/>
      <c r="G514" s="32"/>
      <c r="H514" s="32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</row>
    <row r="515" spans="1:32" ht="12.75" customHeight="1">
      <c r="A515" s="32"/>
      <c r="B515" s="32"/>
      <c r="C515" s="32"/>
      <c r="D515" s="32"/>
      <c r="E515" s="32"/>
      <c r="F515" s="32"/>
      <c r="G515" s="32"/>
      <c r="H515" s="32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</row>
    <row r="516" spans="1:32" ht="12.75" customHeight="1">
      <c r="A516" s="32"/>
      <c r="B516" s="32"/>
      <c r="C516" s="32"/>
      <c r="D516" s="32"/>
      <c r="E516" s="32"/>
      <c r="F516" s="32"/>
      <c r="G516" s="32"/>
      <c r="H516" s="32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</row>
    <row r="517" spans="1:32" ht="12.75" customHeight="1">
      <c r="A517" s="32"/>
      <c r="B517" s="32"/>
      <c r="C517" s="32"/>
      <c r="D517" s="32"/>
      <c r="E517" s="32"/>
      <c r="F517" s="32"/>
      <c r="G517" s="32"/>
      <c r="H517" s="32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</row>
    <row r="518" spans="1:32" ht="12.75" customHeight="1">
      <c r="A518" s="32"/>
      <c r="B518" s="32"/>
      <c r="C518" s="32"/>
      <c r="D518" s="32"/>
      <c r="E518" s="32"/>
      <c r="F518" s="32"/>
      <c r="G518" s="32"/>
      <c r="H518" s="32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</row>
    <row r="519" spans="1:32" ht="12.75" customHeight="1">
      <c r="A519" s="32"/>
      <c r="B519" s="32"/>
      <c r="C519" s="32"/>
      <c r="D519" s="32"/>
      <c r="E519" s="32"/>
      <c r="F519" s="32"/>
      <c r="G519" s="32"/>
      <c r="H519" s="32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</row>
    <row r="520" spans="1:32" ht="12.75" customHeight="1">
      <c r="A520" s="32"/>
      <c r="B520" s="32"/>
      <c r="C520" s="32"/>
      <c r="D520" s="32"/>
      <c r="E520" s="32"/>
      <c r="F520" s="32"/>
      <c r="G520" s="32"/>
      <c r="H520" s="32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</row>
    <row r="521" spans="1:32" ht="12.75" customHeight="1">
      <c r="A521" s="32"/>
      <c r="B521" s="32"/>
      <c r="C521" s="32"/>
      <c r="D521" s="32"/>
      <c r="E521" s="32"/>
      <c r="F521" s="32"/>
      <c r="G521" s="32"/>
      <c r="H521" s="32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</row>
    <row r="522" spans="1:32" ht="12.75" customHeight="1">
      <c r="A522" s="32"/>
      <c r="B522" s="32"/>
      <c r="C522" s="32"/>
      <c r="D522" s="32"/>
      <c r="E522" s="32"/>
      <c r="F522" s="32"/>
      <c r="G522" s="32"/>
      <c r="H522" s="32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</row>
    <row r="523" spans="1:32" ht="12.75" customHeight="1">
      <c r="A523" s="32"/>
      <c r="B523" s="32"/>
      <c r="C523" s="32"/>
      <c r="D523" s="32"/>
      <c r="E523" s="32"/>
      <c r="F523" s="32"/>
      <c r="G523" s="32"/>
      <c r="H523" s="32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</row>
    <row r="524" spans="1:32" ht="12.75" customHeight="1">
      <c r="A524" s="32"/>
      <c r="B524" s="32"/>
      <c r="C524" s="32"/>
      <c r="D524" s="32"/>
      <c r="E524" s="32"/>
      <c r="F524" s="32"/>
      <c r="G524" s="32"/>
      <c r="H524" s="32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</row>
    <row r="525" spans="1:32" ht="12.75" customHeight="1">
      <c r="A525" s="32"/>
      <c r="B525" s="32"/>
      <c r="C525" s="32"/>
      <c r="D525" s="32"/>
      <c r="E525" s="32"/>
      <c r="F525" s="32"/>
      <c r="G525" s="32"/>
      <c r="H525" s="32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</row>
    <row r="526" spans="1:32" ht="12.75" customHeight="1">
      <c r="A526" s="32"/>
      <c r="B526" s="32"/>
      <c r="C526" s="32"/>
      <c r="D526" s="32"/>
      <c r="E526" s="32"/>
      <c r="F526" s="32"/>
      <c r="G526" s="32"/>
      <c r="H526" s="32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</row>
    <row r="527" spans="1:32" ht="12.75" customHeight="1">
      <c r="A527" s="32"/>
      <c r="B527" s="32"/>
      <c r="C527" s="32"/>
      <c r="D527" s="32"/>
      <c r="E527" s="32"/>
      <c r="F527" s="32"/>
      <c r="G527" s="32"/>
      <c r="H527" s="32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</row>
    <row r="528" spans="1:32" ht="12.75" customHeight="1">
      <c r="A528" s="32"/>
      <c r="B528" s="32"/>
      <c r="C528" s="32"/>
      <c r="D528" s="32"/>
      <c r="E528" s="32"/>
      <c r="F528" s="32"/>
      <c r="G528" s="32"/>
      <c r="H528" s="32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</row>
    <row r="529" spans="1:32" ht="12.75" customHeight="1">
      <c r="A529" s="32"/>
      <c r="B529" s="32"/>
      <c r="C529" s="32"/>
      <c r="D529" s="32"/>
      <c r="E529" s="32"/>
      <c r="F529" s="32"/>
      <c r="G529" s="32"/>
      <c r="H529" s="32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</row>
    <row r="530" spans="1:32" ht="12.75" customHeight="1">
      <c r="A530" s="32"/>
      <c r="B530" s="32"/>
      <c r="C530" s="32"/>
      <c r="D530" s="32"/>
      <c r="E530" s="32"/>
      <c r="F530" s="32"/>
      <c r="G530" s="32"/>
      <c r="H530" s="32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</row>
    <row r="531" spans="1:32" ht="12.75" customHeight="1">
      <c r="A531" s="32"/>
      <c r="B531" s="32"/>
      <c r="C531" s="32"/>
      <c r="D531" s="32"/>
      <c r="E531" s="32"/>
      <c r="F531" s="32"/>
      <c r="G531" s="32"/>
      <c r="H531" s="32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</row>
    <row r="532" spans="1:32" ht="12.75" customHeight="1">
      <c r="A532" s="32"/>
      <c r="B532" s="32"/>
      <c r="C532" s="32"/>
      <c r="D532" s="32"/>
      <c r="E532" s="32"/>
      <c r="F532" s="32"/>
      <c r="G532" s="32"/>
      <c r="H532" s="32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</row>
    <row r="533" spans="1:32" ht="12.75" customHeight="1">
      <c r="A533" s="32"/>
      <c r="B533" s="32"/>
      <c r="C533" s="32"/>
      <c r="D533" s="32"/>
      <c r="E533" s="32"/>
      <c r="F533" s="32"/>
      <c r="G533" s="32"/>
      <c r="H533" s="32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</row>
    <row r="534" spans="1:32" ht="12.75" customHeight="1">
      <c r="A534" s="32"/>
      <c r="B534" s="32"/>
      <c r="C534" s="32"/>
      <c r="D534" s="32"/>
      <c r="E534" s="32"/>
      <c r="F534" s="32"/>
      <c r="G534" s="32"/>
      <c r="H534" s="32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</row>
    <row r="535" spans="1:32" ht="12.75" customHeight="1">
      <c r="A535" s="32"/>
      <c r="B535" s="32"/>
      <c r="C535" s="32"/>
      <c r="D535" s="32"/>
      <c r="E535" s="32"/>
      <c r="F535" s="32"/>
      <c r="G535" s="32"/>
      <c r="H535" s="32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</row>
    <row r="536" spans="1:32" ht="12.75" customHeight="1">
      <c r="A536" s="32"/>
      <c r="B536" s="32"/>
      <c r="C536" s="32"/>
      <c r="D536" s="32"/>
      <c r="E536" s="32"/>
      <c r="F536" s="32"/>
      <c r="G536" s="32"/>
      <c r="H536" s="32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</row>
    <row r="537" spans="1:32" ht="12.75" customHeight="1">
      <c r="A537" s="32"/>
      <c r="B537" s="32"/>
      <c r="C537" s="32"/>
      <c r="D537" s="32"/>
      <c r="E537" s="32"/>
      <c r="F537" s="32"/>
      <c r="G537" s="32"/>
      <c r="H537" s="32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</row>
    <row r="538" spans="1:32" ht="12.75" customHeight="1">
      <c r="A538" s="32"/>
      <c r="B538" s="32"/>
      <c r="C538" s="32"/>
      <c r="D538" s="32"/>
      <c r="E538" s="32"/>
      <c r="F538" s="32"/>
      <c r="G538" s="32"/>
      <c r="H538" s="32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</row>
    <row r="539" spans="1:32" ht="12.75" customHeight="1">
      <c r="A539" s="32"/>
      <c r="B539" s="32"/>
      <c r="C539" s="32"/>
      <c r="D539" s="32"/>
      <c r="E539" s="32"/>
      <c r="F539" s="32"/>
      <c r="G539" s="32"/>
      <c r="H539" s="32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</row>
    <row r="540" spans="1:32" ht="12.75" customHeight="1">
      <c r="A540" s="32"/>
      <c r="B540" s="32"/>
      <c r="C540" s="32"/>
      <c r="D540" s="32"/>
      <c r="E540" s="32"/>
      <c r="F540" s="32"/>
      <c r="G540" s="32"/>
      <c r="H540" s="32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</row>
    <row r="541" spans="1:32" ht="12.75" customHeight="1">
      <c r="A541" s="32"/>
      <c r="B541" s="32"/>
      <c r="C541" s="32"/>
      <c r="D541" s="32"/>
      <c r="E541" s="32"/>
      <c r="F541" s="32"/>
      <c r="G541" s="32"/>
      <c r="H541" s="32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</row>
    <row r="542" spans="1:32" ht="12.75" customHeight="1">
      <c r="A542" s="32"/>
      <c r="B542" s="32"/>
      <c r="C542" s="32"/>
      <c r="D542" s="32"/>
      <c r="E542" s="32"/>
      <c r="F542" s="32"/>
      <c r="G542" s="32"/>
      <c r="H542" s="32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</row>
    <row r="543" spans="1:32" ht="12.75" customHeight="1">
      <c r="A543" s="32"/>
      <c r="B543" s="32"/>
      <c r="C543" s="32"/>
      <c r="D543" s="32"/>
      <c r="E543" s="32"/>
      <c r="F543" s="32"/>
      <c r="G543" s="32"/>
      <c r="H543" s="32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</row>
    <row r="544" spans="1:32" ht="12.75" customHeight="1">
      <c r="A544" s="32"/>
      <c r="B544" s="32"/>
      <c r="C544" s="32"/>
      <c r="D544" s="32"/>
      <c r="E544" s="32"/>
      <c r="F544" s="32"/>
      <c r="G544" s="32"/>
      <c r="H544" s="32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</row>
    <row r="545" spans="1:32" ht="12.75" customHeight="1">
      <c r="A545" s="32"/>
      <c r="B545" s="32"/>
      <c r="C545" s="32"/>
      <c r="D545" s="32"/>
      <c r="E545" s="32"/>
      <c r="F545" s="32"/>
      <c r="G545" s="32"/>
      <c r="H545" s="32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</row>
    <row r="546" spans="1:32" ht="12.75" customHeight="1">
      <c r="A546" s="32"/>
      <c r="B546" s="32"/>
      <c r="C546" s="32"/>
      <c r="D546" s="32"/>
      <c r="E546" s="32"/>
      <c r="F546" s="32"/>
      <c r="G546" s="32"/>
      <c r="H546" s="32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</row>
    <row r="547" spans="1:32" ht="12.75" customHeight="1">
      <c r="A547" s="32"/>
      <c r="B547" s="32"/>
      <c r="C547" s="32"/>
      <c r="D547" s="32"/>
      <c r="E547" s="32"/>
      <c r="F547" s="32"/>
      <c r="G547" s="32"/>
      <c r="H547" s="32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</row>
    <row r="548" spans="1:32" ht="12.75" customHeight="1">
      <c r="A548" s="32"/>
      <c r="B548" s="32"/>
      <c r="C548" s="32"/>
      <c r="D548" s="32"/>
      <c r="E548" s="32"/>
      <c r="F548" s="32"/>
      <c r="G548" s="32"/>
      <c r="H548" s="32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</row>
    <row r="549" spans="1:32" ht="12.75" customHeight="1">
      <c r="A549" s="32"/>
      <c r="B549" s="32"/>
      <c r="C549" s="32"/>
      <c r="D549" s="32"/>
      <c r="E549" s="32"/>
      <c r="F549" s="32"/>
      <c r="G549" s="32"/>
      <c r="H549" s="32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</row>
    <row r="550" spans="1:32" ht="12.75" customHeight="1">
      <c r="A550" s="32"/>
      <c r="B550" s="32"/>
      <c r="C550" s="32"/>
      <c r="D550" s="32"/>
      <c r="E550" s="32"/>
      <c r="F550" s="32"/>
      <c r="G550" s="32"/>
      <c r="H550" s="32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</row>
    <row r="551" spans="1:32" ht="12.75" customHeight="1">
      <c r="A551" s="32"/>
      <c r="B551" s="32"/>
      <c r="C551" s="32"/>
      <c r="D551" s="32"/>
      <c r="E551" s="32"/>
      <c r="F551" s="32"/>
      <c r="G551" s="32"/>
      <c r="H551" s="32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</row>
    <row r="552" spans="1:32" ht="12.75" customHeight="1">
      <c r="A552" s="32"/>
      <c r="B552" s="32"/>
      <c r="C552" s="32"/>
      <c r="D552" s="32"/>
      <c r="E552" s="32"/>
      <c r="F552" s="32"/>
      <c r="G552" s="32"/>
      <c r="H552" s="32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</row>
    <row r="553" spans="1:32" ht="12.75" customHeight="1">
      <c r="A553" s="32"/>
      <c r="B553" s="32"/>
      <c r="C553" s="32"/>
      <c r="D553" s="32"/>
      <c r="E553" s="32"/>
      <c r="F553" s="32"/>
      <c r="G553" s="32"/>
      <c r="H553" s="32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</row>
    <row r="554" spans="1:32" ht="12.75" customHeight="1">
      <c r="A554" s="32"/>
      <c r="B554" s="32"/>
      <c r="C554" s="32"/>
      <c r="D554" s="32"/>
      <c r="E554" s="32"/>
      <c r="F554" s="32"/>
      <c r="G554" s="32"/>
      <c r="H554" s="32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</row>
    <row r="555" spans="1:32" ht="12.75" customHeight="1">
      <c r="A555" s="32"/>
      <c r="B555" s="32"/>
      <c r="C555" s="32"/>
      <c r="D555" s="32"/>
      <c r="E555" s="32"/>
      <c r="F555" s="32"/>
      <c r="G555" s="32"/>
      <c r="H555" s="32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</row>
    <row r="556" spans="1:32" ht="12.75" customHeight="1">
      <c r="A556" s="32"/>
      <c r="B556" s="32"/>
      <c r="C556" s="32"/>
      <c r="D556" s="32"/>
      <c r="E556" s="32"/>
      <c r="F556" s="32"/>
      <c r="G556" s="32"/>
      <c r="H556" s="32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</row>
    <row r="557" spans="1:32" ht="12.75" customHeight="1">
      <c r="A557" s="32"/>
      <c r="B557" s="32"/>
      <c r="C557" s="32"/>
      <c r="D557" s="32"/>
      <c r="E557" s="32"/>
      <c r="F557" s="32"/>
      <c r="G557" s="32"/>
      <c r="H557" s="32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</row>
    <row r="558" spans="1:32" ht="12.75" customHeight="1">
      <c r="A558" s="32"/>
      <c r="B558" s="32"/>
      <c r="C558" s="32"/>
      <c r="D558" s="32"/>
      <c r="E558" s="32"/>
      <c r="F558" s="32"/>
      <c r="G558" s="32"/>
      <c r="H558" s="32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</row>
    <row r="559" spans="1:32" ht="12.75" customHeight="1">
      <c r="A559" s="32"/>
      <c r="B559" s="32"/>
      <c r="C559" s="32"/>
      <c r="D559" s="32"/>
      <c r="E559" s="32"/>
      <c r="F559" s="32"/>
      <c r="G559" s="32"/>
      <c r="H559" s="32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</row>
    <row r="560" spans="1:32" ht="12.75" customHeight="1">
      <c r="A560" s="32"/>
      <c r="B560" s="32"/>
      <c r="C560" s="32"/>
      <c r="D560" s="32"/>
      <c r="E560" s="32"/>
      <c r="F560" s="32"/>
      <c r="G560" s="32"/>
      <c r="H560" s="32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</row>
    <row r="561" spans="1:32" ht="12.75" customHeight="1">
      <c r="A561" s="32"/>
      <c r="B561" s="32"/>
      <c r="C561" s="32"/>
      <c r="D561" s="32"/>
      <c r="E561" s="32"/>
      <c r="F561" s="32"/>
      <c r="G561" s="32"/>
      <c r="H561" s="32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</row>
    <row r="562" spans="1:32" ht="12.75" customHeight="1">
      <c r="A562" s="32"/>
      <c r="B562" s="32"/>
      <c r="C562" s="32"/>
      <c r="D562" s="32"/>
      <c r="E562" s="32"/>
      <c r="F562" s="32"/>
      <c r="G562" s="32"/>
      <c r="H562" s="32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</row>
    <row r="563" spans="1:32" ht="12.75" customHeight="1">
      <c r="A563" s="32"/>
      <c r="B563" s="32"/>
      <c r="C563" s="32"/>
      <c r="D563" s="32"/>
      <c r="E563" s="32"/>
      <c r="F563" s="32"/>
      <c r="G563" s="32"/>
      <c r="H563" s="32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</row>
    <row r="564" spans="1:32" ht="12.75" customHeight="1">
      <c r="A564" s="32"/>
      <c r="B564" s="32"/>
      <c r="C564" s="32"/>
      <c r="D564" s="32"/>
      <c r="E564" s="32"/>
      <c r="F564" s="32"/>
      <c r="G564" s="32"/>
      <c r="H564" s="32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</row>
    <row r="565" spans="1:32" ht="12.75" customHeight="1">
      <c r="A565" s="32"/>
      <c r="B565" s="32"/>
      <c r="C565" s="32"/>
      <c r="D565" s="32"/>
      <c r="E565" s="32"/>
      <c r="F565" s="32"/>
      <c r="G565" s="32"/>
      <c r="H565" s="32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</row>
    <row r="566" spans="1:32" ht="12.75" customHeight="1">
      <c r="A566" s="32"/>
      <c r="B566" s="32"/>
      <c r="C566" s="32"/>
      <c r="D566" s="32"/>
      <c r="E566" s="32"/>
      <c r="F566" s="32"/>
      <c r="G566" s="32"/>
      <c r="H566" s="32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</row>
    <row r="567" spans="1:32" ht="12.75" customHeight="1">
      <c r="A567" s="32"/>
      <c r="B567" s="32"/>
      <c r="C567" s="32"/>
      <c r="D567" s="32"/>
      <c r="E567" s="32"/>
      <c r="F567" s="32"/>
      <c r="G567" s="32"/>
      <c r="H567" s="32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</row>
    <row r="568" spans="1:32" ht="12.75" customHeight="1">
      <c r="A568" s="32"/>
      <c r="B568" s="32"/>
      <c r="C568" s="32"/>
      <c r="D568" s="32"/>
      <c r="E568" s="32"/>
      <c r="F568" s="32"/>
      <c r="G568" s="32"/>
      <c r="H568" s="32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</row>
    <row r="569" spans="1:32" ht="12.75" customHeight="1">
      <c r="A569" s="32"/>
      <c r="B569" s="32"/>
      <c r="C569" s="32"/>
      <c r="D569" s="32"/>
      <c r="E569" s="32"/>
      <c r="F569" s="32"/>
      <c r="G569" s="32"/>
      <c r="H569" s="32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</row>
    <row r="570" spans="1:32" ht="12.75" customHeight="1">
      <c r="A570" s="32"/>
      <c r="B570" s="32"/>
      <c r="C570" s="32"/>
      <c r="D570" s="32"/>
      <c r="E570" s="32"/>
      <c r="F570" s="32"/>
      <c r="G570" s="32"/>
      <c r="H570" s="32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</row>
    <row r="571" spans="1:32" ht="12.75" customHeight="1">
      <c r="A571" s="32"/>
      <c r="B571" s="32"/>
      <c r="C571" s="32"/>
      <c r="D571" s="32"/>
      <c r="E571" s="32"/>
      <c r="F571" s="32"/>
      <c r="G571" s="32"/>
      <c r="H571" s="32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</row>
    <row r="572" spans="1:32" ht="12.75" customHeight="1">
      <c r="A572" s="32"/>
      <c r="B572" s="32"/>
      <c r="C572" s="32"/>
      <c r="D572" s="32"/>
      <c r="E572" s="32"/>
      <c r="F572" s="32"/>
      <c r="G572" s="32"/>
      <c r="H572" s="32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</row>
    <row r="573" spans="1:32" ht="12.75" customHeight="1">
      <c r="A573" s="32"/>
      <c r="B573" s="32"/>
      <c r="C573" s="32"/>
      <c r="D573" s="32"/>
      <c r="E573" s="32"/>
      <c r="F573" s="32"/>
      <c r="G573" s="32"/>
      <c r="H573" s="32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</row>
    <row r="574" spans="1:32" ht="12.75" customHeight="1">
      <c r="A574" s="32"/>
      <c r="B574" s="32"/>
      <c r="C574" s="32"/>
      <c r="D574" s="32"/>
      <c r="E574" s="32"/>
      <c r="F574" s="32"/>
      <c r="G574" s="32"/>
      <c r="H574" s="32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</row>
    <row r="575" spans="1:32" ht="12.75" customHeight="1">
      <c r="A575" s="32"/>
      <c r="B575" s="32"/>
      <c r="C575" s="32"/>
      <c r="D575" s="32"/>
      <c r="E575" s="32"/>
      <c r="F575" s="32"/>
      <c r="G575" s="32"/>
      <c r="H575" s="32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</row>
    <row r="576" spans="1:32" ht="12.75" customHeight="1">
      <c r="A576" s="32"/>
      <c r="B576" s="32"/>
      <c r="C576" s="32"/>
      <c r="D576" s="32"/>
      <c r="E576" s="32"/>
      <c r="F576" s="32"/>
      <c r="G576" s="32"/>
      <c r="H576" s="32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</row>
    <row r="577" spans="1:32" ht="12.75" customHeight="1">
      <c r="A577" s="32"/>
      <c r="B577" s="32"/>
      <c r="C577" s="32"/>
      <c r="D577" s="32"/>
      <c r="E577" s="32"/>
      <c r="F577" s="32"/>
      <c r="G577" s="32"/>
      <c r="H577" s="32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</row>
    <row r="578" spans="1:32" ht="12.75" customHeight="1">
      <c r="A578" s="32"/>
      <c r="B578" s="32"/>
      <c r="C578" s="32"/>
      <c r="D578" s="32"/>
      <c r="E578" s="32"/>
      <c r="F578" s="32"/>
      <c r="G578" s="32"/>
      <c r="H578" s="32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</row>
    <row r="579" spans="1:32" ht="12.75" customHeight="1">
      <c r="A579" s="32"/>
      <c r="B579" s="32"/>
      <c r="C579" s="32"/>
      <c r="D579" s="32"/>
      <c r="E579" s="32"/>
      <c r="F579" s="32"/>
      <c r="G579" s="32"/>
      <c r="H579" s="32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</row>
    <row r="580" spans="1:32" ht="12.75" customHeight="1">
      <c r="A580" s="32"/>
      <c r="B580" s="32"/>
      <c r="C580" s="32"/>
      <c r="D580" s="32"/>
      <c r="E580" s="32"/>
      <c r="F580" s="32"/>
      <c r="G580" s="32"/>
      <c r="H580" s="32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</row>
    <row r="581" spans="1:32" ht="12.75" customHeight="1">
      <c r="A581" s="32"/>
      <c r="B581" s="32"/>
      <c r="C581" s="32"/>
      <c r="D581" s="32"/>
      <c r="E581" s="32"/>
      <c r="F581" s="32"/>
      <c r="G581" s="32"/>
      <c r="H581" s="32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</row>
    <row r="582" spans="1:32" ht="12.75" customHeight="1">
      <c r="A582" s="32"/>
      <c r="B582" s="32"/>
      <c r="C582" s="32"/>
      <c r="D582" s="32"/>
      <c r="E582" s="32"/>
      <c r="F582" s="32"/>
      <c r="G582" s="32"/>
      <c r="H582" s="32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</row>
    <row r="583" spans="1:32" ht="12.75" customHeight="1">
      <c r="A583" s="32"/>
      <c r="B583" s="32"/>
      <c r="C583" s="32"/>
      <c r="D583" s="32"/>
      <c r="E583" s="32"/>
      <c r="F583" s="32"/>
      <c r="G583" s="32"/>
      <c r="H583" s="32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</row>
    <row r="584" spans="1:32" ht="12.75" customHeight="1">
      <c r="A584" s="32"/>
      <c r="B584" s="32"/>
      <c r="C584" s="32"/>
      <c r="D584" s="32"/>
      <c r="E584" s="32"/>
      <c r="F584" s="32"/>
      <c r="G584" s="32"/>
      <c r="H584" s="32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</row>
    <row r="585" spans="1:32" ht="12.75" customHeight="1">
      <c r="A585" s="32"/>
      <c r="B585" s="32"/>
      <c r="C585" s="32"/>
      <c r="D585" s="32"/>
      <c r="E585" s="32"/>
      <c r="F585" s="32"/>
      <c r="G585" s="32"/>
      <c r="H585" s="32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</row>
    <row r="586" spans="1:32" ht="12.75" customHeight="1">
      <c r="A586" s="32"/>
      <c r="B586" s="32"/>
      <c r="C586" s="32"/>
      <c r="D586" s="32"/>
      <c r="E586" s="32"/>
      <c r="F586" s="32"/>
      <c r="G586" s="32"/>
      <c r="H586" s="32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</row>
    <row r="587" spans="1:32" ht="12.75" customHeight="1">
      <c r="A587" s="32"/>
      <c r="B587" s="32"/>
      <c r="C587" s="32"/>
      <c r="D587" s="32"/>
      <c r="E587" s="32"/>
      <c r="F587" s="32"/>
      <c r="G587" s="32"/>
      <c r="H587" s="32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</row>
    <row r="588" spans="1:32" ht="12.75" customHeight="1">
      <c r="A588" s="32"/>
      <c r="B588" s="32"/>
      <c r="C588" s="32"/>
      <c r="D588" s="32"/>
      <c r="E588" s="32"/>
      <c r="F588" s="32"/>
      <c r="G588" s="32"/>
      <c r="H588" s="32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</row>
    <row r="589" spans="1:32" ht="12.75" customHeight="1">
      <c r="A589" s="32"/>
      <c r="B589" s="32"/>
      <c r="C589" s="32"/>
      <c r="D589" s="32"/>
      <c r="E589" s="32"/>
      <c r="F589" s="32"/>
      <c r="G589" s="32"/>
      <c r="H589" s="32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</row>
    <row r="590" spans="1:32" ht="12.75" customHeight="1">
      <c r="A590" s="32"/>
      <c r="B590" s="32"/>
      <c r="C590" s="32"/>
      <c r="D590" s="32"/>
      <c r="E590" s="32"/>
      <c r="F590" s="32"/>
      <c r="G590" s="32"/>
      <c r="H590" s="32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</row>
    <row r="591" spans="1:32" ht="12.75" customHeight="1">
      <c r="A591" s="32"/>
      <c r="B591" s="32"/>
      <c r="C591" s="32"/>
      <c r="D591" s="32"/>
      <c r="E591" s="32"/>
      <c r="F591" s="32"/>
      <c r="G591" s="32"/>
      <c r="H591" s="32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</row>
    <row r="592" spans="1:32" ht="12.75" customHeight="1">
      <c r="A592" s="32"/>
      <c r="B592" s="32"/>
      <c r="C592" s="32"/>
      <c r="D592" s="32"/>
      <c r="E592" s="32"/>
      <c r="F592" s="32"/>
      <c r="G592" s="32"/>
      <c r="H592" s="32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</row>
    <row r="593" spans="1:32" ht="12.75" customHeight="1">
      <c r="A593" s="32"/>
      <c r="B593" s="32"/>
      <c r="C593" s="32"/>
      <c r="D593" s="32"/>
      <c r="E593" s="32"/>
      <c r="F593" s="32"/>
      <c r="G593" s="32"/>
      <c r="H593" s="32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</row>
    <row r="594" spans="1:32" ht="12.75" customHeight="1">
      <c r="A594" s="32"/>
      <c r="B594" s="32"/>
      <c r="C594" s="32"/>
      <c r="D594" s="32"/>
      <c r="E594" s="32"/>
      <c r="F594" s="32"/>
      <c r="G594" s="32"/>
      <c r="H594" s="32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</row>
    <row r="595" spans="1:32" ht="12.75" customHeight="1">
      <c r="A595" s="32"/>
      <c r="B595" s="32"/>
      <c r="C595" s="32"/>
      <c r="D595" s="32"/>
      <c r="E595" s="32"/>
      <c r="F595" s="32"/>
      <c r="G595" s="32"/>
      <c r="H595" s="32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</row>
    <row r="596" spans="1:32" ht="12.75" customHeight="1">
      <c r="A596" s="32"/>
      <c r="B596" s="32"/>
      <c r="C596" s="32"/>
      <c r="D596" s="32"/>
      <c r="E596" s="32"/>
      <c r="F596" s="32"/>
      <c r="G596" s="32"/>
      <c r="H596" s="32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</row>
    <row r="597" spans="1:32" ht="12.75" customHeight="1">
      <c r="A597" s="32"/>
      <c r="B597" s="32"/>
      <c r="C597" s="32"/>
      <c r="D597" s="32"/>
      <c r="E597" s="32"/>
      <c r="F597" s="32"/>
      <c r="G597" s="32"/>
      <c r="H597" s="32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</row>
    <row r="598" spans="1:32" ht="12.75" customHeight="1">
      <c r="A598" s="32"/>
      <c r="B598" s="32"/>
      <c r="C598" s="32"/>
      <c r="D598" s="32"/>
      <c r="E598" s="32"/>
      <c r="F598" s="32"/>
      <c r="G598" s="32"/>
      <c r="H598" s="32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</row>
    <row r="599" spans="1:32" ht="12.75" customHeight="1">
      <c r="A599" s="32"/>
      <c r="B599" s="32"/>
      <c r="C599" s="32"/>
      <c r="D599" s="32"/>
      <c r="E599" s="32"/>
      <c r="F599" s="32"/>
      <c r="G599" s="32"/>
      <c r="H599" s="32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</row>
    <row r="600" spans="1:32" ht="12.75" customHeight="1">
      <c r="A600" s="32"/>
      <c r="B600" s="32"/>
      <c r="C600" s="32"/>
      <c r="D600" s="32"/>
      <c r="E600" s="32"/>
      <c r="F600" s="32"/>
      <c r="G600" s="32"/>
      <c r="H600" s="32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</row>
    <row r="601" spans="1:32" ht="12.75" customHeight="1">
      <c r="A601" s="32"/>
      <c r="B601" s="32"/>
      <c r="C601" s="32"/>
      <c r="D601" s="32"/>
      <c r="E601" s="32"/>
      <c r="F601" s="32"/>
      <c r="G601" s="32"/>
      <c r="H601" s="32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</row>
    <row r="602" spans="1:32" ht="12.75" customHeight="1">
      <c r="A602" s="32"/>
      <c r="B602" s="32"/>
      <c r="C602" s="32"/>
      <c r="D602" s="32"/>
      <c r="E602" s="32"/>
      <c r="F602" s="32"/>
      <c r="G602" s="32"/>
      <c r="H602" s="32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</row>
    <row r="603" spans="1:32" ht="12.75" customHeight="1">
      <c r="A603" s="32"/>
      <c r="B603" s="32"/>
      <c r="C603" s="32"/>
      <c r="D603" s="32"/>
      <c r="E603" s="32"/>
      <c r="F603" s="32"/>
      <c r="G603" s="32"/>
      <c r="H603" s="32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</row>
    <row r="604" spans="1:32" ht="12.75" customHeight="1">
      <c r="A604" s="32"/>
      <c r="B604" s="32"/>
      <c r="C604" s="32"/>
      <c r="D604" s="32"/>
      <c r="E604" s="32"/>
      <c r="F604" s="32"/>
      <c r="G604" s="32"/>
      <c r="H604" s="32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</row>
    <row r="605" spans="1:32" ht="12.75" customHeight="1">
      <c r="A605" s="32"/>
      <c r="B605" s="32"/>
      <c r="C605" s="32"/>
      <c r="D605" s="32"/>
      <c r="E605" s="32"/>
      <c r="F605" s="32"/>
      <c r="G605" s="32"/>
      <c r="H605" s="32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</row>
    <row r="606" spans="1:32" ht="12.75" customHeight="1">
      <c r="A606" s="32"/>
      <c r="B606" s="32"/>
      <c r="C606" s="32"/>
      <c r="D606" s="32"/>
      <c r="E606" s="32"/>
      <c r="F606" s="32"/>
      <c r="G606" s="32"/>
      <c r="H606" s="32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</row>
    <row r="607" spans="1:32" ht="12.75" customHeight="1">
      <c r="A607" s="32"/>
      <c r="B607" s="32"/>
      <c r="C607" s="32"/>
      <c r="D607" s="32"/>
      <c r="E607" s="32"/>
      <c r="F607" s="32"/>
      <c r="G607" s="32"/>
      <c r="H607" s="32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</row>
    <row r="608" spans="1:32" ht="12.75" customHeight="1">
      <c r="A608" s="32"/>
      <c r="B608" s="32"/>
      <c r="C608" s="32"/>
      <c r="D608" s="32"/>
      <c r="E608" s="32"/>
      <c r="F608" s="32"/>
      <c r="G608" s="32"/>
      <c r="H608" s="32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</row>
    <row r="609" spans="1:32" ht="12.75" customHeight="1">
      <c r="A609" s="32"/>
      <c r="B609" s="32"/>
      <c r="C609" s="32"/>
      <c r="D609" s="32"/>
      <c r="E609" s="32"/>
      <c r="F609" s="32"/>
      <c r="G609" s="32"/>
      <c r="H609" s="32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</row>
    <row r="610" spans="1:32" ht="12.75" customHeight="1">
      <c r="A610" s="32"/>
      <c r="B610" s="32"/>
      <c r="C610" s="32"/>
      <c r="D610" s="32"/>
      <c r="E610" s="32"/>
      <c r="F610" s="32"/>
      <c r="G610" s="32"/>
      <c r="H610" s="32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</row>
    <row r="611" spans="1:32" ht="12.75" customHeight="1">
      <c r="A611" s="32"/>
      <c r="B611" s="32"/>
      <c r="C611" s="32"/>
      <c r="D611" s="32"/>
      <c r="E611" s="32"/>
      <c r="F611" s="32"/>
      <c r="G611" s="32"/>
      <c r="H611" s="32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</row>
    <row r="612" spans="1:32" ht="12.75" customHeight="1">
      <c r="A612" s="32"/>
      <c r="B612" s="32"/>
      <c r="C612" s="32"/>
      <c r="D612" s="32"/>
      <c r="E612" s="32"/>
      <c r="F612" s="32"/>
      <c r="G612" s="32"/>
      <c r="H612" s="32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</row>
    <row r="613" spans="1:32" ht="12.75" customHeight="1">
      <c r="A613" s="32"/>
      <c r="B613" s="32"/>
      <c r="C613" s="32"/>
      <c r="D613" s="32"/>
      <c r="E613" s="32"/>
      <c r="F613" s="32"/>
      <c r="G613" s="32"/>
      <c r="H613" s="32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</row>
    <row r="614" spans="1:32" ht="12.75" customHeight="1">
      <c r="A614" s="32"/>
      <c r="B614" s="32"/>
      <c r="C614" s="32"/>
      <c r="D614" s="32"/>
      <c r="E614" s="32"/>
      <c r="F614" s="32"/>
      <c r="G614" s="32"/>
      <c r="H614" s="32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</row>
    <row r="615" spans="1:32" ht="12.75" customHeight="1">
      <c r="A615" s="32"/>
      <c r="B615" s="32"/>
      <c r="C615" s="32"/>
      <c r="D615" s="32"/>
      <c r="E615" s="32"/>
      <c r="F615" s="32"/>
      <c r="G615" s="32"/>
      <c r="H615" s="32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</row>
    <row r="616" spans="1:32" ht="12.75" customHeight="1">
      <c r="A616" s="32"/>
      <c r="B616" s="32"/>
      <c r="C616" s="32"/>
      <c r="D616" s="32"/>
      <c r="E616" s="32"/>
      <c r="F616" s="32"/>
      <c r="G616" s="32"/>
      <c r="H616" s="32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</row>
    <row r="617" spans="1:32" ht="12.75" customHeight="1">
      <c r="A617" s="32"/>
      <c r="B617" s="32"/>
      <c r="C617" s="32"/>
      <c r="D617" s="32"/>
      <c r="E617" s="32"/>
      <c r="F617" s="32"/>
      <c r="G617" s="32"/>
      <c r="H617" s="32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</row>
    <row r="618" spans="1:32" ht="12.75" customHeight="1">
      <c r="A618" s="32"/>
      <c r="B618" s="32"/>
      <c r="C618" s="32"/>
      <c r="D618" s="32"/>
      <c r="E618" s="32"/>
      <c r="F618" s="32"/>
      <c r="G618" s="32"/>
      <c r="H618" s="32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</row>
    <row r="619" spans="1:32" ht="12.75" customHeight="1">
      <c r="A619" s="32"/>
      <c r="B619" s="32"/>
      <c r="C619" s="32"/>
      <c r="D619" s="32"/>
      <c r="E619" s="32"/>
      <c r="F619" s="32"/>
      <c r="G619" s="32"/>
      <c r="H619" s="32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</row>
    <row r="620" spans="1:32" ht="12.75" customHeight="1">
      <c r="A620" s="32"/>
      <c r="B620" s="32"/>
      <c r="C620" s="32"/>
      <c r="D620" s="32"/>
      <c r="E620" s="32"/>
      <c r="F620" s="32"/>
      <c r="G620" s="32"/>
      <c r="H620" s="32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</row>
    <row r="621" spans="1:32" ht="12.75" customHeight="1">
      <c r="A621" s="32"/>
      <c r="B621" s="32"/>
      <c r="C621" s="32"/>
      <c r="D621" s="32"/>
      <c r="E621" s="32"/>
      <c r="F621" s="32"/>
      <c r="G621" s="32"/>
      <c r="H621" s="32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</row>
    <row r="622" spans="1:32" ht="12.75" customHeight="1">
      <c r="A622" s="32"/>
      <c r="B622" s="32"/>
      <c r="C622" s="32"/>
      <c r="D622" s="32"/>
      <c r="E622" s="32"/>
      <c r="F622" s="32"/>
      <c r="G622" s="32"/>
      <c r="H622" s="32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</row>
    <row r="623" spans="1:32" ht="12.75" customHeight="1">
      <c r="A623" s="32"/>
      <c r="B623" s="32"/>
      <c r="C623" s="32"/>
      <c r="D623" s="32"/>
      <c r="E623" s="32"/>
      <c r="F623" s="32"/>
      <c r="G623" s="32"/>
      <c r="H623" s="32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</row>
    <row r="624" spans="1:32" ht="12.75" customHeight="1">
      <c r="A624" s="32"/>
      <c r="B624" s="32"/>
      <c r="C624" s="32"/>
      <c r="D624" s="32"/>
      <c r="E624" s="32"/>
      <c r="F624" s="32"/>
      <c r="G624" s="32"/>
      <c r="H624" s="32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</row>
    <row r="625" spans="1:32" ht="12.75" customHeight="1">
      <c r="A625" s="32"/>
      <c r="B625" s="32"/>
      <c r="C625" s="32"/>
      <c r="D625" s="32"/>
      <c r="E625" s="32"/>
      <c r="F625" s="32"/>
      <c r="G625" s="32"/>
      <c r="H625" s="32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</row>
    <row r="626" spans="1:32" ht="12.75" customHeight="1">
      <c r="A626" s="32"/>
      <c r="B626" s="32"/>
      <c r="C626" s="32"/>
      <c r="D626" s="32"/>
      <c r="E626" s="32"/>
      <c r="F626" s="32"/>
      <c r="G626" s="32"/>
      <c r="H626" s="32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</row>
    <row r="627" spans="1:32" ht="12.75" customHeight="1">
      <c r="A627" s="32"/>
      <c r="B627" s="32"/>
      <c r="C627" s="32"/>
      <c r="D627" s="32"/>
      <c r="E627" s="32"/>
      <c r="F627" s="32"/>
      <c r="G627" s="32"/>
      <c r="H627" s="32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</row>
    <row r="628" spans="1:32" ht="12.75" customHeight="1">
      <c r="A628" s="32"/>
      <c r="B628" s="32"/>
      <c r="C628" s="32"/>
      <c r="D628" s="32"/>
      <c r="E628" s="32"/>
      <c r="F628" s="32"/>
      <c r="G628" s="32"/>
      <c r="H628" s="32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</row>
    <row r="629" spans="1:32" ht="12.75" customHeight="1">
      <c r="A629" s="32"/>
      <c r="B629" s="32"/>
      <c r="C629" s="32"/>
      <c r="D629" s="32"/>
      <c r="E629" s="32"/>
      <c r="F629" s="32"/>
      <c r="G629" s="32"/>
      <c r="H629" s="32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</row>
    <row r="630" spans="1:32" ht="12.75" customHeight="1">
      <c r="A630" s="32"/>
      <c r="B630" s="32"/>
      <c r="C630" s="32"/>
      <c r="D630" s="32"/>
      <c r="E630" s="32"/>
      <c r="F630" s="32"/>
      <c r="G630" s="32"/>
      <c r="H630" s="32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</row>
    <row r="631" spans="1:32" ht="12.75" customHeight="1">
      <c r="A631" s="32"/>
      <c r="B631" s="32"/>
      <c r="C631" s="32"/>
      <c r="D631" s="32"/>
      <c r="E631" s="32"/>
      <c r="F631" s="32"/>
      <c r="G631" s="32"/>
      <c r="H631" s="32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</row>
    <row r="632" spans="1:32" ht="12.75" customHeight="1">
      <c r="A632" s="32"/>
      <c r="B632" s="32"/>
      <c r="C632" s="32"/>
      <c r="D632" s="32"/>
      <c r="E632" s="32"/>
      <c r="F632" s="32"/>
      <c r="G632" s="32"/>
      <c r="H632" s="32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</row>
    <row r="633" spans="1:32" ht="12.75" customHeight="1">
      <c r="A633" s="32"/>
      <c r="B633" s="32"/>
      <c r="C633" s="32"/>
      <c r="D633" s="32"/>
      <c r="E633" s="32"/>
      <c r="F633" s="32"/>
      <c r="G633" s="32"/>
      <c r="H633" s="32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</row>
    <row r="634" spans="1:32" ht="12.75" customHeight="1">
      <c r="A634" s="32"/>
      <c r="B634" s="32"/>
      <c r="C634" s="32"/>
      <c r="D634" s="32"/>
      <c r="E634" s="32"/>
      <c r="F634" s="32"/>
      <c r="G634" s="32"/>
      <c r="H634" s="32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</row>
    <row r="635" spans="1:32" ht="12.75" customHeight="1">
      <c r="A635" s="32"/>
      <c r="B635" s="32"/>
      <c r="C635" s="32"/>
      <c r="D635" s="32"/>
      <c r="E635" s="32"/>
      <c r="F635" s="32"/>
      <c r="G635" s="32"/>
      <c r="H635" s="32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</row>
    <row r="636" spans="1:32" ht="12.75" customHeight="1">
      <c r="A636" s="32"/>
      <c r="B636" s="32"/>
      <c r="C636" s="32"/>
      <c r="D636" s="32"/>
      <c r="E636" s="32"/>
      <c r="F636" s="32"/>
      <c r="G636" s="32"/>
      <c r="H636" s="32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</row>
    <row r="637" spans="1:32" ht="12.75" customHeight="1">
      <c r="A637" s="32"/>
      <c r="B637" s="32"/>
      <c r="C637" s="32"/>
      <c r="D637" s="32"/>
      <c r="E637" s="32"/>
      <c r="F637" s="32"/>
      <c r="G637" s="32"/>
      <c r="H637" s="32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</row>
    <row r="638" spans="1:32" ht="12.75" customHeight="1">
      <c r="A638" s="32"/>
      <c r="B638" s="32"/>
      <c r="C638" s="32"/>
      <c r="D638" s="32"/>
      <c r="E638" s="32"/>
      <c r="F638" s="32"/>
      <c r="G638" s="32"/>
      <c r="H638" s="32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</row>
    <row r="639" spans="1:32" ht="12.75" customHeight="1">
      <c r="A639" s="32"/>
      <c r="B639" s="32"/>
      <c r="C639" s="32"/>
      <c r="D639" s="32"/>
      <c r="E639" s="32"/>
      <c r="F639" s="32"/>
      <c r="G639" s="32"/>
      <c r="H639" s="32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</row>
    <row r="640" spans="1:32" ht="12.75" customHeight="1">
      <c r="A640" s="32"/>
      <c r="B640" s="32"/>
      <c r="C640" s="32"/>
      <c r="D640" s="32"/>
      <c r="E640" s="32"/>
      <c r="F640" s="32"/>
      <c r="G640" s="32"/>
      <c r="H640" s="32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</row>
    <row r="641" spans="1:32" ht="12.75" customHeight="1">
      <c r="A641" s="32"/>
      <c r="B641" s="32"/>
      <c r="C641" s="32"/>
      <c r="D641" s="32"/>
      <c r="E641" s="32"/>
      <c r="F641" s="32"/>
      <c r="G641" s="32"/>
      <c r="H641" s="32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</row>
    <row r="642" spans="1:32" ht="12.75" customHeight="1">
      <c r="A642" s="32"/>
      <c r="B642" s="32"/>
      <c r="C642" s="32"/>
      <c r="D642" s="32"/>
      <c r="E642" s="32"/>
      <c r="F642" s="32"/>
      <c r="G642" s="32"/>
      <c r="H642" s="32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</row>
    <row r="643" spans="1:32" ht="12.75" customHeight="1">
      <c r="A643" s="32"/>
      <c r="B643" s="32"/>
      <c r="C643" s="32"/>
      <c r="D643" s="32"/>
      <c r="E643" s="32"/>
      <c r="F643" s="32"/>
      <c r="G643" s="32"/>
      <c r="H643" s="32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</row>
    <row r="644" spans="1:32" ht="12.75" customHeight="1">
      <c r="A644" s="32"/>
      <c r="B644" s="32"/>
      <c r="C644" s="32"/>
      <c r="D644" s="32"/>
      <c r="E644" s="32"/>
      <c r="F644" s="32"/>
      <c r="G644" s="32"/>
      <c r="H644" s="32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</row>
    <row r="645" spans="1:32" ht="12.75" customHeight="1">
      <c r="A645" s="32"/>
      <c r="B645" s="32"/>
      <c r="C645" s="32"/>
      <c r="D645" s="32"/>
      <c r="E645" s="32"/>
      <c r="F645" s="32"/>
      <c r="G645" s="32"/>
      <c r="H645" s="32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</row>
    <row r="646" spans="1:32" ht="12.75" customHeight="1">
      <c r="A646" s="32"/>
      <c r="B646" s="32"/>
      <c r="C646" s="32"/>
      <c r="D646" s="32"/>
      <c r="E646" s="32"/>
      <c r="F646" s="32"/>
      <c r="G646" s="32"/>
      <c r="H646" s="32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</row>
    <row r="647" spans="1:32" ht="12.75" customHeight="1">
      <c r="A647" s="32"/>
      <c r="B647" s="32"/>
      <c r="C647" s="32"/>
      <c r="D647" s="32"/>
      <c r="E647" s="32"/>
      <c r="F647" s="32"/>
      <c r="G647" s="32"/>
      <c r="H647" s="32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</row>
    <row r="648" spans="1:32" ht="12.75" customHeight="1">
      <c r="A648" s="32"/>
      <c r="B648" s="32"/>
      <c r="C648" s="32"/>
      <c r="D648" s="32"/>
      <c r="E648" s="32"/>
      <c r="F648" s="32"/>
      <c r="G648" s="32"/>
      <c r="H648" s="32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</row>
    <row r="649" spans="1:32" ht="12.75" customHeight="1">
      <c r="A649" s="32"/>
      <c r="B649" s="32"/>
      <c r="C649" s="32"/>
      <c r="D649" s="32"/>
      <c r="E649" s="32"/>
      <c r="F649" s="32"/>
      <c r="G649" s="32"/>
      <c r="H649" s="32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</row>
    <row r="650" spans="1:32" ht="12.75" customHeight="1">
      <c r="A650" s="32"/>
      <c r="B650" s="32"/>
      <c r="C650" s="32"/>
      <c r="D650" s="32"/>
      <c r="E650" s="32"/>
      <c r="F650" s="32"/>
      <c r="G650" s="32"/>
      <c r="H650" s="32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</row>
    <row r="651" spans="1:32" ht="12.75" customHeight="1">
      <c r="A651" s="32"/>
      <c r="B651" s="32"/>
      <c r="C651" s="32"/>
      <c r="D651" s="32"/>
      <c r="E651" s="32"/>
      <c r="F651" s="32"/>
      <c r="G651" s="32"/>
      <c r="H651" s="32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</row>
    <row r="652" spans="1:32" ht="12.75" customHeight="1">
      <c r="A652" s="32"/>
      <c r="B652" s="32"/>
      <c r="C652" s="32"/>
      <c r="D652" s="32"/>
      <c r="E652" s="32"/>
      <c r="F652" s="32"/>
      <c r="G652" s="32"/>
      <c r="H652" s="32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</row>
    <row r="653" spans="1:32" ht="12.75" customHeight="1">
      <c r="A653" s="32"/>
      <c r="B653" s="32"/>
      <c r="C653" s="32"/>
      <c r="D653" s="32"/>
      <c r="E653" s="32"/>
      <c r="F653" s="32"/>
      <c r="G653" s="32"/>
      <c r="H653" s="32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</row>
    <row r="654" spans="1:32" ht="12.75" customHeight="1">
      <c r="A654" s="32"/>
      <c r="B654" s="32"/>
      <c r="C654" s="32"/>
      <c r="D654" s="32"/>
      <c r="E654" s="32"/>
      <c r="F654" s="32"/>
      <c r="G654" s="32"/>
      <c r="H654" s="32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</row>
    <row r="655" spans="1:32" ht="12.75" customHeight="1">
      <c r="A655" s="32"/>
      <c r="B655" s="32"/>
      <c r="C655" s="32"/>
      <c r="D655" s="32"/>
      <c r="E655" s="32"/>
      <c r="F655" s="32"/>
      <c r="G655" s="32"/>
      <c r="H655" s="32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</row>
    <row r="656" spans="1:32" ht="12.75" customHeight="1">
      <c r="A656" s="32"/>
      <c r="B656" s="32"/>
      <c r="C656" s="32"/>
      <c r="D656" s="32"/>
      <c r="E656" s="32"/>
      <c r="F656" s="32"/>
      <c r="G656" s="32"/>
      <c r="H656" s="32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</row>
    <row r="657" spans="1:32" ht="12.75" customHeight="1">
      <c r="A657" s="32"/>
      <c r="B657" s="32"/>
      <c r="C657" s="32"/>
      <c r="D657" s="32"/>
      <c r="E657" s="32"/>
      <c r="F657" s="32"/>
      <c r="G657" s="32"/>
      <c r="H657" s="32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</row>
    <row r="658" spans="1:32" ht="12.75" customHeight="1">
      <c r="A658" s="32"/>
      <c r="B658" s="32"/>
      <c r="C658" s="32"/>
      <c r="D658" s="32"/>
      <c r="E658" s="32"/>
      <c r="F658" s="32"/>
      <c r="G658" s="32"/>
      <c r="H658" s="32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</row>
    <row r="659" spans="1:32" ht="12.75" customHeight="1">
      <c r="A659" s="32"/>
      <c r="B659" s="32"/>
      <c r="C659" s="32"/>
      <c r="D659" s="32"/>
      <c r="E659" s="32"/>
      <c r="F659" s="32"/>
      <c r="G659" s="32"/>
      <c r="H659" s="32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</row>
    <row r="660" spans="1:32" ht="12.75" customHeight="1">
      <c r="A660" s="32"/>
      <c r="B660" s="32"/>
      <c r="C660" s="32"/>
      <c r="D660" s="32"/>
      <c r="E660" s="32"/>
      <c r="F660" s="32"/>
      <c r="G660" s="32"/>
      <c r="H660" s="32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</row>
    <row r="661" spans="1:32" ht="12.75" customHeight="1">
      <c r="A661" s="32"/>
      <c r="B661" s="32"/>
      <c r="C661" s="32"/>
      <c r="D661" s="32"/>
      <c r="E661" s="32"/>
      <c r="F661" s="32"/>
      <c r="G661" s="32"/>
      <c r="H661" s="32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</row>
    <row r="662" spans="1:32" ht="12.75" customHeight="1">
      <c r="A662" s="32"/>
      <c r="B662" s="32"/>
      <c r="C662" s="32"/>
      <c r="D662" s="32"/>
      <c r="E662" s="32"/>
      <c r="F662" s="32"/>
      <c r="G662" s="32"/>
      <c r="H662" s="32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</row>
    <row r="663" spans="1:32" ht="12.75" customHeight="1">
      <c r="A663" s="32"/>
      <c r="B663" s="32"/>
      <c r="C663" s="32"/>
      <c r="D663" s="32"/>
      <c r="E663" s="32"/>
      <c r="F663" s="32"/>
      <c r="G663" s="32"/>
      <c r="H663" s="32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</row>
    <row r="664" spans="1:32" ht="12.75" customHeight="1">
      <c r="A664" s="32"/>
      <c r="B664" s="32"/>
      <c r="C664" s="32"/>
      <c r="D664" s="32"/>
      <c r="E664" s="32"/>
      <c r="F664" s="32"/>
      <c r="G664" s="32"/>
      <c r="H664" s="32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</row>
    <row r="665" spans="1:32" ht="12.75" customHeight="1">
      <c r="A665" s="32"/>
      <c r="B665" s="32"/>
      <c r="C665" s="32"/>
      <c r="D665" s="32"/>
      <c r="E665" s="32"/>
      <c r="F665" s="32"/>
      <c r="G665" s="32"/>
      <c r="H665" s="32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</row>
    <row r="666" spans="1:32" ht="12.75" customHeight="1">
      <c r="A666" s="32"/>
      <c r="B666" s="32"/>
      <c r="C666" s="32"/>
      <c r="D666" s="32"/>
      <c r="E666" s="32"/>
      <c r="F666" s="32"/>
      <c r="G666" s="32"/>
      <c r="H666" s="32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</row>
    <row r="667" spans="1:32" ht="12.75" customHeight="1">
      <c r="A667" s="32"/>
      <c r="B667" s="32"/>
      <c r="C667" s="32"/>
      <c r="D667" s="32"/>
      <c r="E667" s="32"/>
      <c r="F667" s="32"/>
      <c r="G667" s="32"/>
      <c r="H667" s="32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</row>
    <row r="668" spans="1:32" ht="12.75" customHeight="1">
      <c r="A668" s="32"/>
      <c r="B668" s="32"/>
      <c r="C668" s="32"/>
      <c r="D668" s="32"/>
      <c r="E668" s="32"/>
      <c r="F668" s="32"/>
      <c r="G668" s="32"/>
      <c r="H668" s="32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</row>
    <row r="669" spans="1:32" ht="12.75" customHeight="1">
      <c r="A669" s="32"/>
      <c r="B669" s="32"/>
      <c r="C669" s="32"/>
      <c r="D669" s="32"/>
      <c r="E669" s="32"/>
      <c r="F669" s="32"/>
      <c r="G669" s="32"/>
      <c r="H669" s="32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</row>
    <row r="670" spans="1:32" ht="12.75" customHeight="1">
      <c r="A670" s="32"/>
      <c r="B670" s="32"/>
      <c r="C670" s="32"/>
      <c r="D670" s="32"/>
      <c r="E670" s="32"/>
      <c r="F670" s="32"/>
      <c r="G670" s="32"/>
      <c r="H670" s="32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</row>
    <row r="671" spans="1:32" ht="12.75" customHeight="1">
      <c r="A671" s="32"/>
      <c r="B671" s="32"/>
      <c r="C671" s="32"/>
      <c r="D671" s="32"/>
      <c r="E671" s="32"/>
      <c r="F671" s="32"/>
      <c r="G671" s="32"/>
      <c r="H671" s="32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</row>
    <row r="672" spans="1:32" ht="12.75" customHeight="1">
      <c r="A672" s="32"/>
      <c r="B672" s="32"/>
      <c r="C672" s="32"/>
      <c r="D672" s="32"/>
      <c r="E672" s="32"/>
      <c r="F672" s="32"/>
      <c r="G672" s="32"/>
      <c r="H672" s="32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</row>
    <row r="673" spans="1:32" ht="12.75" customHeight="1">
      <c r="A673" s="32"/>
      <c r="B673" s="32"/>
      <c r="C673" s="32"/>
      <c r="D673" s="32"/>
      <c r="E673" s="32"/>
      <c r="F673" s="32"/>
      <c r="G673" s="32"/>
      <c r="H673" s="32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</row>
    <row r="674" spans="1:32" ht="12.75" customHeight="1">
      <c r="A674" s="32"/>
      <c r="B674" s="32"/>
      <c r="C674" s="32"/>
      <c r="D674" s="32"/>
      <c r="E674" s="32"/>
      <c r="F674" s="32"/>
      <c r="G674" s="32"/>
      <c r="H674" s="32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</row>
    <row r="675" spans="1:32" ht="12.75" customHeight="1">
      <c r="A675" s="32"/>
      <c r="B675" s="32"/>
      <c r="C675" s="32"/>
      <c r="D675" s="32"/>
      <c r="E675" s="32"/>
      <c r="F675" s="32"/>
      <c r="G675" s="32"/>
      <c r="H675" s="32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</row>
    <row r="676" spans="1:32" ht="12.75" customHeight="1">
      <c r="A676" s="32"/>
      <c r="B676" s="32"/>
      <c r="C676" s="32"/>
      <c r="D676" s="32"/>
      <c r="E676" s="32"/>
      <c r="F676" s="32"/>
      <c r="G676" s="32"/>
      <c r="H676" s="32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</row>
    <row r="677" spans="1:32" ht="12.75" customHeight="1">
      <c r="A677" s="32"/>
      <c r="B677" s="32"/>
      <c r="C677" s="32"/>
      <c r="D677" s="32"/>
      <c r="E677" s="32"/>
      <c r="F677" s="32"/>
      <c r="G677" s="32"/>
      <c r="H677" s="32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</row>
    <row r="678" spans="1:32" ht="12.75" customHeight="1">
      <c r="A678" s="32"/>
      <c r="B678" s="32"/>
      <c r="C678" s="32"/>
      <c r="D678" s="32"/>
      <c r="E678" s="32"/>
      <c r="F678" s="32"/>
      <c r="G678" s="32"/>
      <c r="H678" s="32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</row>
    <row r="679" spans="1:32" ht="12.75" customHeight="1">
      <c r="A679" s="32"/>
      <c r="B679" s="32"/>
      <c r="C679" s="32"/>
      <c r="D679" s="32"/>
      <c r="E679" s="32"/>
      <c r="F679" s="32"/>
      <c r="G679" s="32"/>
      <c r="H679" s="32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</row>
    <row r="680" spans="1:32" ht="12.75" customHeight="1">
      <c r="A680" s="32"/>
      <c r="B680" s="32"/>
      <c r="C680" s="32"/>
      <c r="D680" s="32"/>
      <c r="E680" s="32"/>
      <c r="F680" s="32"/>
      <c r="G680" s="32"/>
      <c r="H680" s="32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</row>
    <row r="681" spans="1:32" ht="12.75" customHeight="1">
      <c r="A681" s="32"/>
      <c r="B681" s="32"/>
      <c r="C681" s="32"/>
      <c r="D681" s="32"/>
      <c r="E681" s="32"/>
      <c r="F681" s="32"/>
      <c r="G681" s="32"/>
      <c r="H681" s="32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</row>
    <row r="682" spans="1:32" ht="12.75" customHeight="1">
      <c r="A682" s="32"/>
      <c r="B682" s="32"/>
      <c r="C682" s="32"/>
      <c r="D682" s="32"/>
      <c r="E682" s="32"/>
      <c r="F682" s="32"/>
      <c r="G682" s="32"/>
      <c r="H682" s="32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</row>
    <row r="683" spans="1:32" ht="12.75" customHeight="1">
      <c r="A683" s="32"/>
      <c r="B683" s="32"/>
      <c r="C683" s="32"/>
      <c r="D683" s="32"/>
      <c r="E683" s="32"/>
      <c r="F683" s="32"/>
      <c r="G683" s="32"/>
      <c r="H683" s="32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</row>
    <row r="684" spans="1:32" ht="12.75" customHeight="1">
      <c r="A684" s="32"/>
      <c r="B684" s="32"/>
      <c r="C684" s="32"/>
      <c r="D684" s="32"/>
      <c r="E684" s="32"/>
      <c r="F684" s="32"/>
      <c r="G684" s="32"/>
      <c r="H684" s="32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</row>
    <row r="685" spans="1:32" ht="12.75" customHeight="1">
      <c r="A685" s="32"/>
      <c r="B685" s="32"/>
      <c r="C685" s="32"/>
      <c r="D685" s="32"/>
      <c r="E685" s="32"/>
      <c r="F685" s="32"/>
      <c r="G685" s="32"/>
      <c r="H685" s="32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</row>
    <row r="686" spans="1:32" ht="12.75" customHeight="1">
      <c r="A686" s="32"/>
      <c r="B686" s="32"/>
      <c r="C686" s="32"/>
      <c r="D686" s="32"/>
      <c r="E686" s="32"/>
      <c r="F686" s="32"/>
      <c r="G686" s="32"/>
      <c r="H686" s="32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</row>
    <row r="687" spans="1:32" ht="12.75" customHeight="1">
      <c r="A687" s="32"/>
      <c r="B687" s="32"/>
      <c r="C687" s="32"/>
      <c r="D687" s="32"/>
      <c r="E687" s="32"/>
      <c r="F687" s="32"/>
      <c r="G687" s="32"/>
      <c r="H687" s="32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</row>
    <row r="688" spans="1:32" ht="12.75" customHeight="1">
      <c r="A688" s="32"/>
      <c r="B688" s="32"/>
      <c r="C688" s="32"/>
      <c r="D688" s="32"/>
      <c r="E688" s="32"/>
      <c r="F688" s="32"/>
      <c r="G688" s="32"/>
      <c r="H688" s="32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</row>
    <row r="689" spans="1:32" ht="12.75" customHeight="1">
      <c r="A689" s="32"/>
      <c r="B689" s="32"/>
      <c r="C689" s="32"/>
      <c r="D689" s="32"/>
      <c r="E689" s="32"/>
      <c r="F689" s="32"/>
      <c r="G689" s="32"/>
      <c r="H689" s="32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</row>
    <row r="690" spans="1:32" ht="12.75" customHeight="1">
      <c r="A690" s="32"/>
      <c r="B690" s="32"/>
      <c r="C690" s="32"/>
      <c r="D690" s="32"/>
      <c r="E690" s="32"/>
      <c r="F690" s="32"/>
      <c r="G690" s="32"/>
      <c r="H690" s="32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</row>
    <row r="691" spans="1:32" ht="12.75" customHeight="1">
      <c r="A691" s="32"/>
      <c r="B691" s="32"/>
      <c r="C691" s="32"/>
      <c r="D691" s="32"/>
      <c r="E691" s="32"/>
      <c r="F691" s="32"/>
      <c r="G691" s="32"/>
      <c r="H691" s="32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</row>
    <row r="692" spans="1:32" ht="12.75" customHeight="1">
      <c r="A692" s="32"/>
      <c r="B692" s="32"/>
      <c r="C692" s="32"/>
      <c r="D692" s="32"/>
      <c r="E692" s="32"/>
      <c r="F692" s="32"/>
      <c r="G692" s="32"/>
      <c r="H692" s="32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</row>
    <row r="693" spans="1:32" ht="12.75" customHeight="1">
      <c r="A693" s="32"/>
      <c r="B693" s="32"/>
      <c r="C693" s="32"/>
      <c r="D693" s="32"/>
      <c r="E693" s="32"/>
      <c r="F693" s="32"/>
      <c r="G693" s="32"/>
      <c r="H693" s="32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</row>
    <row r="694" spans="1:32" ht="12.75" customHeight="1">
      <c r="A694" s="32"/>
      <c r="B694" s="32"/>
      <c r="C694" s="32"/>
      <c r="D694" s="32"/>
      <c r="E694" s="32"/>
      <c r="F694" s="32"/>
      <c r="G694" s="32"/>
      <c r="H694" s="32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</row>
    <row r="695" spans="1:32" ht="12.75" customHeight="1">
      <c r="A695" s="32"/>
      <c r="B695" s="32"/>
      <c r="C695" s="32"/>
      <c r="D695" s="32"/>
      <c r="E695" s="32"/>
      <c r="F695" s="32"/>
      <c r="G695" s="32"/>
      <c r="H695" s="32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</row>
    <row r="696" spans="1:32" ht="12.75" customHeight="1">
      <c r="A696" s="32"/>
      <c r="B696" s="32"/>
      <c r="C696" s="32"/>
      <c r="D696" s="32"/>
      <c r="E696" s="32"/>
      <c r="F696" s="32"/>
      <c r="G696" s="32"/>
      <c r="H696" s="32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</row>
    <row r="697" spans="1:32" ht="12.75" customHeight="1">
      <c r="A697" s="32"/>
      <c r="B697" s="32"/>
      <c r="C697" s="32"/>
      <c r="D697" s="32"/>
      <c r="E697" s="32"/>
      <c r="F697" s="32"/>
      <c r="G697" s="32"/>
      <c r="H697" s="32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</row>
    <row r="698" spans="1:32" ht="12.75" customHeight="1">
      <c r="A698" s="32"/>
      <c r="B698" s="32"/>
      <c r="C698" s="32"/>
      <c r="D698" s="32"/>
      <c r="E698" s="32"/>
      <c r="F698" s="32"/>
      <c r="G698" s="32"/>
      <c r="H698" s="32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</row>
    <row r="699" spans="1:32" ht="12.75" customHeight="1">
      <c r="A699" s="32"/>
      <c r="B699" s="32"/>
      <c r="C699" s="32"/>
      <c r="D699" s="32"/>
      <c r="E699" s="32"/>
      <c r="F699" s="32"/>
      <c r="G699" s="32"/>
      <c r="H699" s="32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</row>
    <row r="700" spans="1:32" ht="12.75" customHeight="1">
      <c r="A700" s="32"/>
      <c r="B700" s="32"/>
      <c r="C700" s="32"/>
      <c r="D700" s="32"/>
      <c r="E700" s="32"/>
      <c r="F700" s="32"/>
      <c r="G700" s="32"/>
      <c r="H700" s="32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</row>
    <row r="701" spans="1:32" ht="12.75" customHeight="1">
      <c r="A701" s="32"/>
      <c r="B701" s="32"/>
      <c r="C701" s="32"/>
      <c r="D701" s="32"/>
      <c r="E701" s="32"/>
      <c r="F701" s="32"/>
      <c r="G701" s="32"/>
      <c r="H701" s="32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</row>
    <row r="702" spans="1:32" ht="12.75" customHeight="1">
      <c r="A702" s="32"/>
      <c r="B702" s="32"/>
      <c r="C702" s="32"/>
      <c r="D702" s="32"/>
      <c r="E702" s="32"/>
      <c r="F702" s="32"/>
      <c r="G702" s="32"/>
      <c r="H702" s="32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</row>
    <row r="703" spans="1:32" ht="12.75" customHeight="1">
      <c r="A703" s="32"/>
      <c r="B703" s="32"/>
      <c r="C703" s="32"/>
      <c r="D703" s="32"/>
      <c r="E703" s="32"/>
      <c r="F703" s="32"/>
      <c r="G703" s="32"/>
      <c r="H703" s="32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</row>
    <row r="704" spans="1:32" ht="12.75" customHeight="1">
      <c r="A704" s="32"/>
      <c r="B704" s="32"/>
      <c r="C704" s="32"/>
      <c r="D704" s="32"/>
      <c r="E704" s="32"/>
      <c r="F704" s="32"/>
      <c r="G704" s="32"/>
      <c r="H704" s="32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</row>
    <row r="705" spans="1:32" ht="12.75" customHeight="1">
      <c r="A705" s="32"/>
      <c r="B705" s="32"/>
      <c r="C705" s="32"/>
      <c r="D705" s="32"/>
      <c r="E705" s="32"/>
      <c r="F705" s="32"/>
      <c r="G705" s="32"/>
      <c r="H705" s="32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</row>
    <row r="706" spans="1:32" ht="12.75" customHeight="1">
      <c r="A706" s="32"/>
      <c r="B706" s="32"/>
      <c r="C706" s="32"/>
      <c r="D706" s="32"/>
      <c r="E706" s="32"/>
      <c r="F706" s="32"/>
      <c r="G706" s="32"/>
      <c r="H706" s="32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</row>
    <row r="707" spans="1:32" ht="12.75" customHeight="1">
      <c r="A707" s="32"/>
      <c r="B707" s="32"/>
      <c r="C707" s="32"/>
      <c r="D707" s="32"/>
      <c r="E707" s="32"/>
      <c r="F707" s="32"/>
      <c r="G707" s="32"/>
      <c r="H707" s="32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</row>
    <row r="708" spans="1:32" ht="12.75" customHeight="1">
      <c r="A708" s="32"/>
      <c r="B708" s="32"/>
      <c r="C708" s="32"/>
      <c r="D708" s="32"/>
      <c r="E708" s="32"/>
      <c r="F708" s="32"/>
      <c r="G708" s="32"/>
      <c r="H708" s="32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</row>
    <row r="709" spans="1:32" ht="12.75" customHeight="1">
      <c r="A709" s="32"/>
      <c r="B709" s="32"/>
      <c r="C709" s="32"/>
      <c r="D709" s="32"/>
      <c r="E709" s="32"/>
      <c r="F709" s="32"/>
      <c r="G709" s="32"/>
      <c r="H709" s="32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</row>
    <row r="710" spans="1:32" ht="12.75" customHeight="1">
      <c r="A710" s="32"/>
      <c r="B710" s="32"/>
      <c r="C710" s="32"/>
      <c r="D710" s="32"/>
      <c r="E710" s="32"/>
      <c r="F710" s="32"/>
      <c r="G710" s="32"/>
      <c r="H710" s="32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</row>
    <row r="711" spans="1:32" ht="12.75" customHeight="1">
      <c r="A711" s="32"/>
      <c r="B711" s="32"/>
      <c r="C711" s="32"/>
      <c r="D711" s="32"/>
      <c r="E711" s="32"/>
      <c r="F711" s="32"/>
      <c r="G711" s="32"/>
      <c r="H711" s="32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</row>
    <row r="712" spans="1:32" ht="12.75" customHeight="1">
      <c r="A712" s="32"/>
      <c r="B712" s="32"/>
      <c r="C712" s="32"/>
      <c r="D712" s="32"/>
      <c r="E712" s="32"/>
      <c r="F712" s="32"/>
      <c r="G712" s="32"/>
      <c r="H712" s="32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</row>
    <row r="713" spans="1:32" ht="12.75" customHeight="1">
      <c r="A713" s="32"/>
      <c r="B713" s="32"/>
      <c r="C713" s="32"/>
      <c r="D713" s="32"/>
      <c r="E713" s="32"/>
      <c r="F713" s="32"/>
      <c r="G713" s="32"/>
      <c r="H713" s="32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</row>
    <row r="714" spans="1:32" ht="12.75" customHeight="1">
      <c r="A714" s="32"/>
      <c r="B714" s="32"/>
      <c r="C714" s="32"/>
      <c r="D714" s="32"/>
      <c r="E714" s="32"/>
      <c r="F714" s="32"/>
      <c r="G714" s="32"/>
      <c r="H714" s="32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</row>
    <row r="715" spans="1:32" ht="12.75" customHeight="1">
      <c r="A715" s="32"/>
      <c r="B715" s="32"/>
      <c r="C715" s="32"/>
      <c r="D715" s="32"/>
      <c r="E715" s="32"/>
      <c r="F715" s="32"/>
      <c r="G715" s="32"/>
      <c r="H715" s="32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</row>
    <row r="716" spans="1:32" ht="12.75" customHeight="1">
      <c r="A716" s="32"/>
      <c r="B716" s="32"/>
      <c r="C716" s="32"/>
      <c r="D716" s="32"/>
      <c r="E716" s="32"/>
      <c r="F716" s="32"/>
      <c r="G716" s="32"/>
      <c r="H716" s="32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</row>
    <row r="717" spans="1:32" ht="12.75" customHeight="1">
      <c r="A717" s="32"/>
      <c r="B717" s="32"/>
      <c r="C717" s="32"/>
      <c r="D717" s="32"/>
      <c r="E717" s="32"/>
      <c r="F717" s="32"/>
      <c r="G717" s="32"/>
      <c r="H717" s="32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</row>
    <row r="718" spans="1:32" ht="12.75" customHeight="1">
      <c r="A718" s="32"/>
      <c r="B718" s="32"/>
      <c r="C718" s="32"/>
      <c r="D718" s="32"/>
      <c r="E718" s="32"/>
      <c r="F718" s="32"/>
      <c r="G718" s="32"/>
      <c r="H718" s="32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</row>
    <row r="719" spans="1:32" ht="12.75" customHeight="1">
      <c r="A719" s="32"/>
      <c r="B719" s="32"/>
      <c r="C719" s="32"/>
      <c r="D719" s="32"/>
      <c r="E719" s="32"/>
      <c r="F719" s="32"/>
      <c r="G719" s="32"/>
      <c r="H719" s="32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</row>
    <row r="720" spans="1:32" ht="12.75" customHeight="1">
      <c r="A720" s="32"/>
      <c r="B720" s="32"/>
      <c r="C720" s="32"/>
      <c r="D720" s="32"/>
      <c r="E720" s="32"/>
      <c r="F720" s="32"/>
      <c r="G720" s="32"/>
      <c r="H720" s="32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</row>
    <row r="721" spans="1:32" ht="12.75" customHeight="1">
      <c r="A721" s="32"/>
      <c r="B721" s="32"/>
      <c r="C721" s="32"/>
      <c r="D721" s="32"/>
      <c r="E721" s="32"/>
      <c r="F721" s="32"/>
      <c r="G721" s="32"/>
      <c r="H721" s="32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</row>
    <row r="722" spans="1:32" ht="12.75" customHeight="1">
      <c r="A722" s="32"/>
      <c r="B722" s="32"/>
      <c r="C722" s="32"/>
      <c r="D722" s="32"/>
      <c r="E722" s="32"/>
      <c r="F722" s="32"/>
      <c r="G722" s="32"/>
      <c r="H722" s="32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</row>
    <row r="723" spans="1:32" ht="12.75" customHeight="1">
      <c r="A723" s="32"/>
      <c r="B723" s="32"/>
      <c r="C723" s="32"/>
      <c r="D723" s="32"/>
      <c r="E723" s="32"/>
      <c r="F723" s="32"/>
      <c r="G723" s="32"/>
      <c r="H723" s="32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</row>
    <row r="724" spans="1:32" ht="12.75" customHeight="1">
      <c r="A724" s="32"/>
      <c r="B724" s="32"/>
      <c r="C724" s="32"/>
      <c r="D724" s="32"/>
      <c r="E724" s="32"/>
      <c r="F724" s="32"/>
      <c r="G724" s="32"/>
      <c r="H724" s="32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</row>
    <row r="725" spans="1:32" ht="12.75" customHeight="1">
      <c r="A725" s="32"/>
      <c r="B725" s="32"/>
      <c r="C725" s="32"/>
      <c r="D725" s="32"/>
      <c r="E725" s="32"/>
      <c r="F725" s="32"/>
      <c r="G725" s="32"/>
      <c r="H725" s="32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</row>
    <row r="726" spans="1:32" ht="12.75" customHeight="1">
      <c r="A726" s="32"/>
      <c r="B726" s="32"/>
      <c r="C726" s="32"/>
      <c r="D726" s="32"/>
      <c r="E726" s="32"/>
      <c r="F726" s="32"/>
      <c r="G726" s="32"/>
      <c r="H726" s="32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</row>
    <row r="727" spans="1:32" ht="12.75" customHeight="1">
      <c r="A727" s="32"/>
      <c r="B727" s="32"/>
      <c r="C727" s="32"/>
      <c r="D727" s="32"/>
      <c r="E727" s="32"/>
      <c r="F727" s="32"/>
      <c r="G727" s="32"/>
      <c r="H727" s="32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</row>
    <row r="728" spans="1:32" ht="12.75" customHeight="1">
      <c r="A728" s="32"/>
      <c r="B728" s="32"/>
      <c r="C728" s="32"/>
      <c r="D728" s="32"/>
      <c r="E728" s="32"/>
      <c r="F728" s="32"/>
      <c r="G728" s="32"/>
      <c r="H728" s="32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</row>
    <row r="729" spans="1:32" ht="12.75" customHeight="1">
      <c r="A729" s="32"/>
      <c r="B729" s="32"/>
      <c r="C729" s="32"/>
      <c r="D729" s="32"/>
      <c r="E729" s="32"/>
      <c r="F729" s="32"/>
      <c r="G729" s="32"/>
      <c r="H729" s="32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</row>
    <row r="730" spans="1:32" ht="12.75" customHeight="1">
      <c r="A730" s="32"/>
      <c r="B730" s="32"/>
      <c r="C730" s="32"/>
      <c r="D730" s="32"/>
      <c r="E730" s="32"/>
      <c r="F730" s="32"/>
      <c r="G730" s="32"/>
      <c r="H730" s="32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</row>
    <row r="731" spans="1:32" ht="12.75" customHeight="1">
      <c r="A731" s="32"/>
      <c r="B731" s="32"/>
      <c r="C731" s="32"/>
      <c r="D731" s="32"/>
      <c r="E731" s="32"/>
      <c r="F731" s="32"/>
      <c r="G731" s="32"/>
      <c r="H731" s="32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</row>
    <row r="732" spans="1:32" ht="12.75" customHeight="1">
      <c r="A732" s="32"/>
      <c r="B732" s="32"/>
      <c r="C732" s="32"/>
      <c r="D732" s="32"/>
      <c r="E732" s="32"/>
      <c r="F732" s="32"/>
      <c r="G732" s="32"/>
      <c r="H732" s="32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</row>
    <row r="733" spans="1:32" ht="12.75" customHeight="1">
      <c r="A733" s="32"/>
      <c r="B733" s="32"/>
      <c r="C733" s="32"/>
      <c r="D733" s="32"/>
      <c r="E733" s="32"/>
      <c r="F733" s="32"/>
      <c r="G733" s="32"/>
      <c r="H733" s="32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</row>
    <row r="734" spans="1:32" ht="12.75" customHeight="1">
      <c r="A734" s="32"/>
      <c r="B734" s="32"/>
      <c r="C734" s="32"/>
      <c r="D734" s="32"/>
      <c r="E734" s="32"/>
      <c r="F734" s="32"/>
      <c r="G734" s="32"/>
      <c r="H734" s="32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</row>
    <row r="735" spans="1:32" ht="12.75" customHeight="1">
      <c r="A735" s="32"/>
      <c r="B735" s="32"/>
      <c r="C735" s="32"/>
      <c r="D735" s="32"/>
      <c r="E735" s="32"/>
      <c r="F735" s="32"/>
      <c r="G735" s="32"/>
      <c r="H735" s="32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</row>
    <row r="736" spans="1:32" ht="12.75" customHeight="1">
      <c r="A736" s="32"/>
      <c r="B736" s="32"/>
      <c r="C736" s="32"/>
      <c r="D736" s="32"/>
      <c r="E736" s="32"/>
      <c r="F736" s="32"/>
      <c r="G736" s="32"/>
      <c r="H736" s="32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</row>
    <row r="737" spans="1:32" ht="12.75" customHeight="1">
      <c r="A737" s="32"/>
      <c r="B737" s="32"/>
      <c r="C737" s="32"/>
      <c r="D737" s="32"/>
      <c r="E737" s="32"/>
      <c r="F737" s="32"/>
      <c r="G737" s="32"/>
      <c r="H737" s="32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</row>
    <row r="738" spans="1:32" ht="12.75" customHeight="1">
      <c r="A738" s="32"/>
      <c r="B738" s="32"/>
      <c r="C738" s="32"/>
      <c r="D738" s="32"/>
      <c r="E738" s="32"/>
      <c r="F738" s="32"/>
      <c r="G738" s="32"/>
      <c r="H738" s="32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</row>
    <row r="739" spans="1:32" ht="12.75" customHeight="1">
      <c r="A739" s="32"/>
      <c r="B739" s="32"/>
      <c r="C739" s="32"/>
      <c r="D739" s="32"/>
      <c r="E739" s="32"/>
      <c r="F739" s="32"/>
      <c r="G739" s="32"/>
      <c r="H739" s="32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</row>
    <row r="740" spans="1:32" ht="12.75" customHeight="1">
      <c r="A740" s="32"/>
      <c r="B740" s="32"/>
      <c r="C740" s="32"/>
      <c r="D740" s="32"/>
      <c r="E740" s="32"/>
      <c r="F740" s="32"/>
      <c r="G740" s="32"/>
      <c r="H740" s="32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</row>
    <row r="741" spans="1:32" ht="12.75" customHeight="1">
      <c r="A741" s="32"/>
      <c r="B741" s="32"/>
      <c r="C741" s="32"/>
      <c r="D741" s="32"/>
      <c r="E741" s="32"/>
      <c r="F741" s="32"/>
      <c r="G741" s="32"/>
      <c r="H741" s="32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</row>
    <row r="742" spans="1:32" ht="12.75" customHeight="1">
      <c r="A742" s="32"/>
      <c r="B742" s="32"/>
      <c r="C742" s="32"/>
      <c r="D742" s="32"/>
      <c r="E742" s="32"/>
      <c r="F742" s="32"/>
      <c r="G742" s="32"/>
      <c r="H742" s="32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</row>
    <row r="743" spans="1:32" ht="12.75" customHeight="1">
      <c r="A743" s="32"/>
      <c r="B743" s="32"/>
      <c r="C743" s="32"/>
      <c r="D743" s="32"/>
      <c r="E743" s="32"/>
      <c r="F743" s="32"/>
      <c r="G743" s="32"/>
      <c r="H743" s="32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</row>
    <row r="744" spans="1:32" ht="12.75" customHeight="1">
      <c r="A744" s="32"/>
      <c r="B744" s="32"/>
      <c r="C744" s="32"/>
      <c r="D744" s="32"/>
      <c r="E744" s="32"/>
      <c r="F744" s="32"/>
      <c r="G744" s="32"/>
      <c r="H744" s="32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</row>
    <row r="745" spans="1:32" ht="12.75" customHeight="1">
      <c r="A745" s="32"/>
      <c r="B745" s="32"/>
      <c r="C745" s="32"/>
      <c r="D745" s="32"/>
      <c r="E745" s="32"/>
      <c r="F745" s="32"/>
      <c r="G745" s="32"/>
      <c r="H745" s="32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</row>
    <row r="746" spans="1:32" ht="12.75" customHeight="1">
      <c r="A746" s="32"/>
      <c r="B746" s="32"/>
      <c r="C746" s="32"/>
      <c r="D746" s="32"/>
      <c r="E746" s="32"/>
      <c r="F746" s="32"/>
      <c r="G746" s="32"/>
      <c r="H746" s="32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</row>
    <row r="747" spans="1:32" ht="12.75" customHeight="1">
      <c r="A747" s="32"/>
      <c r="B747" s="32"/>
      <c r="C747" s="32"/>
      <c r="D747" s="32"/>
      <c r="E747" s="32"/>
      <c r="F747" s="32"/>
      <c r="G747" s="32"/>
      <c r="H747" s="32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</row>
    <row r="748" spans="1:32" ht="12.75" customHeight="1">
      <c r="A748" s="32"/>
      <c r="B748" s="32"/>
      <c r="C748" s="32"/>
      <c r="D748" s="32"/>
      <c r="E748" s="32"/>
      <c r="F748" s="32"/>
      <c r="G748" s="32"/>
      <c r="H748" s="32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</row>
    <row r="749" spans="1:32" ht="12.75" customHeight="1">
      <c r="A749" s="32"/>
      <c r="B749" s="32"/>
      <c r="C749" s="32"/>
      <c r="D749" s="32"/>
      <c r="E749" s="32"/>
      <c r="F749" s="32"/>
      <c r="G749" s="32"/>
      <c r="H749" s="32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</row>
    <row r="750" spans="1:32" ht="12.75" customHeight="1">
      <c r="A750" s="32"/>
      <c r="B750" s="32"/>
      <c r="C750" s="32"/>
      <c r="D750" s="32"/>
      <c r="E750" s="32"/>
      <c r="F750" s="32"/>
      <c r="G750" s="32"/>
      <c r="H750" s="32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</row>
    <row r="751" spans="1:32" ht="12.75" customHeight="1">
      <c r="A751" s="32"/>
      <c r="B751" s="32"/>
      <c r="C751" s="32"/>
      <c r="D751" s="32"/>
      <c r="E751" s="32"/>
      <c r="F751" s="32"/>
      <c r="G751" s="32"/>
      <c r="H751" s="32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</row>
    <row r="752" spans="1:32" ht="12.75" customHeight="1">
      <c r="A752" s="32"/>
      <c r="B752" s="32"/>
      <c r="C752" s="32"/>
      <c r="D752" s="32"/>
      <c r="E752" s="32"/>
      <c r="F752" s="32"/>
      <c r="G752" s="32"/>
      <c r="H752" s="32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</row>
    <row r="753" spans="1:32" ht="12.75" customHeight="1">
      <c r="A753" s="32"/>
      <c r="B753" s="32"/>
      <c r="C753" s="32"/>
      <c r="D753" s="32"/>
      <c r="E753" s="32"/>
      <c r="F753" s="32"/>
      <c r="G753" s="32"/>
      <c r="H753" s="32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</row>
    <row r="754" spans="1:32" ht="12.75" customHeight="1">
      <c r="A754" s="32"/>
      <c r="B754" s="32"/>
      <c r="C754" s="32"/>
      <c r="D754" s="32"/>
      <c r="E754" s="32"/>
      <c r="F754" s="32"/>
      <c r="G754" s="32"/>
      <c r="H754" s="32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</row>
    <row r="755" spans="1:32" ht="12.75" customHeight="1">
      <c r="A755" s="32"/>
      <c r="B755" s="32"/>
      <c r="C755" s="32"/>
      <c r="D755" s="32"/>
      <c r="E755" s="32"/>
      <c r="F755" s="32"/>
      <c r="G755" s="32"/>
      <c r="H755" s="32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</row>
    <row r="756" spans="1:32" ht="12.75" customHeight="1">
      <c r="A756" s="32"/>
      <c r="B756" s="32"/>
      <c r="C756" s="32"/>
      <c r="D756" s="32"/>
      <c r="E756" s="32"/>
      <c r="F756" s="32"/>
      <c r="G756" s="32"/>
      <c r="H756" s="32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</row>
    <row r="757" spans="1:32" ht="12.75" customHeight="1">
      <c r="A757" s="32"/>
      <c r="B757" s="32"/>
      <c r="C757" s="32"/>
      <c r="D757" s="32"/>
      <c r="E757" s="32"/>
      <c r="F757" s="32"/>
      <c r="G757" s="32"/>
      <c r="H757" s="32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</row>
    <row r="758" spans="1:32" ht="12.75" customHeight="1">
      <c r="A758" s="32"/>
      <c r="B758" s="32"/>
      <c r="C758" s="32"/>
      <c r="D758" s="32"/>
      <c r="E758" s="32"/>
      <c r="F758" s="32"/>
      <c r="G758" s="32"/>
      <c r="H758" s="32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</row>
    <row r="759" spans="1:32" ht="12.75" customHeight="1">
      <c r="A759" s="32"/>
      <c r="B759" s="32"/>
      <c r="C759" s="32"/>
      <c r="D759" s="32"/>
      <c r="E759" s="32"/>
      <c r="F759" s="32"/>
      <c r="G759" s="32"/>
      <c r="H759" s="32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</row>
    <row r="760" spans="1:32" ht="12.75" customHeight="1">
      <c r="A760" s="32"/>
      <c r="B760" s="32"/>
      <c r="C760" s="32"/>
      <c r="D760" s="32"/>
      <c r="E760" s="32"/>
      <c r="F760" s="32"/>
      <c r="G760" s="32"/>
      <c r="H760" s="32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</row>
    <row r="761" spans="1:32" ht="12.75" customHeight="1">
      <c r="A761" s="32"/>
      <c r="B761" s="32"/>
      <c r="C761" s="32"/>
      <c r="D761" s="32"/>
      <c r="E761" s="32"/>
      <c r="F761" s="32"/>
      <c r="G761" s="32"/>
      <c r="H761" s="32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</row>
    <row r="762" spans="1:32" ht="12.75" customHeight="1">
      <c r="A762" s="32"/>
      <c r="B762" s="32"/>
      <c r="C762" s="32"/>
      <c r="D762" s="32"/>
      <c r="E762" s="32"/>
      <c r="F762" s="32"/>
      <c r="G762" s="32"/>
      <c r="H762" s="32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</row>
    <row r="763" spans="1:32" ht="12.75" customHeight="1">
      <c r="A763" s="32"/>
      <c r="B763" s="32"/>
      <c r="C763" s="32"/>
      <c r="D763" s="32"/>
      <c r="E763" s="32"/>
      <c r="F763" s="32"/>
      <c r="G763" s="32"/>
      <c r="H763" s="32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</row>
    <row r="764" spans="1:32" ht="12.75" customHeight="1">
      <c r="A764" s="32"/>
      <c r="B764" s="32"/>
      <c r="C764" s="32"/>
      <c r="D764" s="32"/>
      <c r="E764" s="32"/>
      <c r="F764" s="32"/>
      <c r="G764" s="32"/>
      <c r="H764" s="32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</row>
    <row r="765" spans="1:32" ht="12.75" customHeight="1">
      <c r="A765" s="32"/>
      <c r="B765" s="32"/>
      <c r="C765" s="32"/>
      <c r="D765" s="32"/>
      <c r="E765" s="32"/>
      <c r="F765" s="32"/>
      <c r="G765" s="32"/>
      <c r="H765" s="32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</row>
    <row r="766" spans="1:32" ht="12.75" customHeight="1">
      <c r="A766" s="32"/>
      <c r="B766" s="32"/>
      <c r="C766" s="32"/>
      <c r="D766" s="32"/>
      <c r="E766" s="32"/>
      <c r="F766" s="32"/>
      <c r="G766" s="32"/>
      <c r="H766" s="32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</row>
    <row r="767" spans="1:32" ht="12.75" customHeight="1">
      <c r="A767" s="32"/>
      <c r="B767" s="32"/>
      <c r="C767" s="32"/>
      <c r="D767" s="32"/>
      <c r="E767" s="32"/>
      <c r="F767" s="32"/>
      <c r="G767" s="32"/>
      <c r="H767" s="32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</row>
    <row r="768" spans="1:32" ht="12.75" customHeight="1">
      <c r="A768" s="32"/>
      <c r="B768" s="32"/>
      <c r="C768" s="32"/>
      <c r="D768" s="32"/>
      <c r="E768" s="32"/>
      <c r="F768" s="32"/>
      <c r="G768" s="32"/>
      <c r="H768" s="32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</row>
    <row r="769" spans="1:32" ht="12.75" customHeight="1">
      <c r="A769" s="32"/>
      <c r="B769" s="32"/>
      <c r="C769" s="32"/>
      <c r="D769" s="32"/>
      <c r="E769" s="32"/>
      <c r="F769" s="32"/>
      <c r="G769" s="32"/>
      <c r="H769" s="32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</row>
    <row r="770" spans="1:32" ht="12.75" customHeight="1">
      <c r="A770" s="32"/>
      <c r="B770" s="32"/>
      <c r="C770" s="32"/>
      <c r="D770" s="32"/>
      <c r="E770" s="32"/>
      <c r="F770" s="32"/>
      <c r="G770" s="32"/>
      <c r="H770" s="32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</row>
    <row r="771" spans="1:32" ht="12.75" customHeight="1">
      <c r="A771" s="32"/>
      <c r="B771" s="32"/>
      <c r="C771" s="32"/>
      <c r="D771" s="32"/>
      <c r="E771" s="32"/>
      <c r="F771" s="32"/>
      <c r="G771" s="32"/>
      <c r="H771" s="32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</row>
    <row r="772" spans="1:32" ht="12.75" customHeight="1">
      <c r="A772" s="32"/>
      <c r="B772" s="32"/>
      <c r="C772" s="32"/>
      <c r="D772" s="32"/>
      <c r="E772" s="32"/>
      <c r="F772" s="32"/>
      <c r="G772" s="32"/>
      <c r="H772" s="32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</row>
    <row r="773" spans="1:32" ht="12.75" customHeight="1">
      <c r="A773" s="32"/>
      <c r="B773" s="32"/>
      <c r="C773" s="32"/>
      <c r="D773" s="32"/>
      <c r="E773" s="32"/>
      <c r="F773" s="32"/>
      <c r="G773" s="32"/>
      <c r="H773" s="32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</row>
    <row r="774" spans="1:32" ht="12.75" customHeight="1">
      <c r="A774" s="32"/>
      <c r="B774" s="32"/>
      <c r="C774" s="32"/>
      <c r="D774" s="32"/>
      <c r="E774" s="32"/>
      <c r="F774" s="32"/>
      <c r="G774" s="32"/>
      <c r="H774" s="32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</row>
    <row r="775" spans="1:32" ht="12.75" customHeight="1">
      <c r="A775" s="32"/>
      <c r="B775" s="32"/>
      <c r="C775" s="32"/>
      <c r="D775" s="32"/>
      <c r="E775" s="32"/>
      <c r="F775" s="32"/>
      <c r="G775" s="32"/>
      <c r="H775" s="32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</row>
    <row r="776" spans="1:32" ht="12.75" customHeight="1">
      <c r="A776" s="32"/>
      <c r="B776" s="32"/>
      <c r="C776" s="32"/>
      <c r="D776" s="32"/>
      <c r="E776" s="32"/>
      <c r="F776" s="32"/>
      <c r="G776" s="32"/>
      <c r="H776" s="32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</row>
    <row r="777" spans="1:32" ht="12.75" customHeight="1">
      <c r="A777" s="32"/>
      <c r="B777" s="32"/>
      <c r="C777" s="32"/>
      <c r="D777" s="32"/>
      <c r="E777" s="32"/>
      <c r="F777" s="32"/>
      <c r="G777" s="32"/>
      <c r="H777" s="32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</row>
    <row r="778" spans="1:32" ht="12.75" customHeight="1">
      <c r="A778" s="32"/>
      <c r="B778" s="32"/>
      <c r="C778" s="32"/>
      <c r="D778" s="32"/>
      <c r="E778" s="32"/>
      <c r="F778" s="32"/>
      <c r="G778" s="32"/>
      <c r="H778" s="32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</row>
    <row r="779" spans="1:32" ht="12.75" customHeight="1">
      <c r="A779" s="32"/>
      <c r="B779" s="32"/>
      <c r="C779" s="32"/>
      <c r="D779" s="32"/>
      <c r="E779" s="32"/>
      <c r="F779" s="32"/>
      <c r="G779" s="32"/>
      <c r="H779" s="32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</row>
    <row r="780" spans="1:32" ht="12.75" customHeight="1">
      <c r="A780" s="32"/>
      <c r="B780" s="32"/>
      <c r="C780" s="32"/>
      <c r="D780" s="32"/>
      <c r="E780" s="32"/>
      <c r="F780" s="32"/>
      <c r="G780" s="32"/>
      <c r="H780" s="32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</row>
    <row r="781" spans="1:32" ht="12.75" customHeight="1">
      <c r="A781" s="32"/>
      <c r="B781" s="32"/>
      <c r="C781" s="32"/>
      <c r="D781" s="32"/>
      <c r="E781" s="32"/>
      <c r="F781" s="32"/>
      <c r="G781" s="32"/>
      <c r="H781" s="32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</row>
    <row r="782" spans="1:32" ht="12.75" customHeight="1">
      <c r="A782" s="32"/>
      <c r="B782" s="32"/>
      <c r="C782" s="32"/>
      <c r="D782" s="32"/>
      <c r="E782" s="32"/>
      <c r="F782" s="32"/>
      <c r="G782" s="32"/>
      <c r="H782" s="32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</row>
    <row r="783" spans="1:32" ht="12.75" customHeight="1">
      <c r="A783" s="32"/>
      <c r="B783" s="32"/>
      <c r="C783" s="32"/>
      <c r="D783" s="32"/>
      <c r="E783" s="32"/>
      <c r="F783" s="32"/>
      <c r="G783" s="32"/>
      <c r="H783" s="32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</row>
    <row r="784" spans="1:32" ht="12.75" customHeight="1">
      <c r="A784" s="32"/>
      <c r="B784" s="32"/>
      <c r="C784" s="32"/>
      <c r="D784" s="32"/>
      <c r="E784" s="32"/>
      <c r="F784" s="32"/>
      <c r="G784" s="32"/>
      <c r="H784" s="32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</row>
    <row r="785" spans="1:32" ht="12.75" customHeight="1">
      <c r="A785" s="32"/>
      <c r="B785" s="32"/>
      <c r="C785" s="32"/>
      <c r="D785" s="32"/>
      <c r="E785" s="32"/>
      <c r="F785" s="32"/>
      <c r="G785" s="32"/>
      <c r="H785" s="32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</row>
    <row r="786" spans="1:32" ht="12.75" customHeight="1">
      <c r="A786" s="32"/>
      <c r="B786" s="32"/>
      <c r="C786" s="32"/>
      <c r="D786" s="32"/>
      <c r="E786" s="32"/>
      <c r="F786" s="32"/>
      <c r="G786" s="32"/>
      <c r="H786" s="32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</row>
    <row r="787" spans="1:32" ht="12.75" customHeight="1">
      <c r="A787" s="32"/>
      <c r="B787" s="32"/>
      <c r="C787" s="32"/>
      <c r="D787" s="32"/>
      <c r="E787" s="32"/>
      <c r="F787" s="32"/>
      <c r="G787" s="32"/>
      <c r="H787" s="32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</row>
    <row r="788" spans="1:32" ht="12.75" customHeight="1">
      <c r="A788" s="32"/>
      <c r="B788" s="32"/>
      <c r="C788" s="32"/>
      <c r="D788" s="32"/>
      <c r="E788" s="32"/>
      <c r="F788" s="32"/>
      <c r="G788" s="32"/>
      <c r="H788" s="32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</row>
    <row r="789" spans="1:32" ht="12.75" customHeight="1">
      <c r="A789" s="32"/>
      <c r="B789" s="32"/>
      <c r="C789" s="32"/>
      <c r="D789" s="32"/>
      <c r="E789" s="32"/>
      <c r="F789" s="32"/>
      <c r="G789" s="32"/>
      <c r="H789" s="32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</row>
    <row r="790" spans="1:32" ht="12.75" customHeight="1">
      <c r="A790" s="32"/>
      <c r="B790" s="32"/>
      <c r="C790" s="32"/>
      <c r="D790" s="32"/>
      <c r="E790" s="32"/>
      <c r="F790" s="32"/>
      <c r="G790" s="32"/>
      <c r="H790" s="32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</row>
    <row r="791" spans="1:32" ht="12.75" customHeight="1">
      <c r="A791" s="32"/>
      <c r="B791" s="32"/>
      <c r="C791" s="32"/>
      <c r="D791" s="32"/>
      <c r="E791" s="32"/>
      <c r="F791" s="32"/>
      <c r="G791" s="32"/>
      <c r="H791" s="32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</row>
    <row r="792" spans="1:32" ht="12.75" customHeight="1">
      <c r="A792" s="32"/>
      <c r="B792" s="32"/>
      <c r="C792" s="32"/>
      <c r="D792" s="32"/>
      <c r="E792" s="32"/>
      <c r="F792" s="32"/>
      <c r="G792" s="32"/>
      <c r="H792" s="32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</row>
    <row r="793" spans="1:32" ht="12.75" customHeight="1">
      <c r="A793" s="32"/>
      <c r="B793" s="32"/>
      <c r="C793" s="32"/>
      <c r="D793" s="32"/>
      <c r="E793" s="32"/>
      <c r="F793" s="32"/>
      <c r="G793" s="32"/>
      <c r="H793" s="32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</row>
    <row r="794" spans="1:32" ht="12.75" customHeight="1">
      <c r="A794" s="32"/>
      <c r="B794" s="32"/>
      <c r="C794" s="32"/>
      <c r="D794" s="32"/>
      <c r="E794" s="32"/>
      <c r="F794" s="32"/>
      <c r="G794" s="32"/>
      <c r="H794" s="32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</row>
    <row r="795" spans="1:32" ht="12.75" customHeight="1">
      <c r="A795" s="32"/>
      <c r="B795" s="32"/>
      <c r="C795" s="32"/>
      <c r="D795" s="32"/>
      <c r="E795" s="32"/>
      <c r="F795" s="32"/>
      <c r="G795" s="32"/>
      <c r="H795" s="32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</row>
    <row r="796" spans="1:32" ht="12.75" customHeight="1">
      <c r="A796" s="32"/>
      <c r="B796" s="32"/>
      <c r="C796" s="32"/>
      <c r="D796" s="32"/>
      <c r="E796" s="32"/>
      <c r="F796" s="32"/>
      <c r="G796" s="32"/>
      <c r="H796" s="32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</row>
    <row r="797" spans="1:32" ht="12.75" customHeight="1">
      <c r="A797" s="32"/>
      <c r="B797" s="32"/>
      <c r="C797" s="32"/>
      <c r="D797" s="32"/>
      <c r="E797" s="32"/>
      <c r="F797" s="32"/>
      <c r="G797" s="32"/>
      <c r="H797" s="32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</row>
    <row r="798" spans="1:32" ht="12.75" customHeight="1">
      <c r="A798" s="32"/>
      <c r="B798" s="32"/>
      <c r="C798" s="32"/>
      <c r="D798" s="32"/>
      <c r="E798" s="32"/>
      <c r="F798" s="32"/>
      <c r="G798" s="32"/>
      <c r="H798" s="32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</row>
    <row r="799" spans="1:32" ht="12.75" customHeight="1">
      <c r="A799" s="32"/>
      <c r="B799" s="32"/>
      <c r="C799" s="32"/>
      <c r="D799" s="32"/>
      <c r="E799" s="32"/>
      <c r="F799" s="32"/>
      <c r="G799" s="32"/>
      <c r="H799" s="32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</row>
    <row r="800" spans="1:32" ht="12.75" customHeight="1">
      <c r="A800" s="32"/>
      <c r="B800" s="32"/>
      <c r="C800" s="32"/>
      <c r="D800" s="32"/>
      <c r="E800" s="32"/>
      <c r="F800" s="32"/>
      <c r="G800" s="32"/>
      <c r="H800" s="32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</row>
    <row r="801" spans="1:32" ht="12.75" customHeight="1">
      <c r="A801" s="32"/>
      <c r="B801" s="32"/>
      <c r="C801" s="32"/>
      <c r="D801" s="32"/>
      <c r="E801" s="32"/>
      <c r="F801" s="32"/>
      <c r="G801" s="32"/>
      <c r="H801" s="32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</row>
    <row r="802" spans="1:32" ht="12.75" customHeight="1">
      <c r="A802" s="32"/>
      <c r="B802" s="32"/>
      <c r="C802" s="32"/>
      <c r="D802" s="32"/>
      <c r="E802" s="32"/>
      <c r="F802" s="32"/>
      <c r="G802" s="32"/>
      <c r="H802" s="32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</row>
    <row r="803" spans="1:32" ht="12.75" customHeight="1">
      <c r="A803" s="32"/>
      <c r="B803" s="32"/>
      <c r="C803" s="32"/>
      <c r="D803" s="32"/>
      <c r="E803" s="32"/>
      <c r="F803" s="32"/>
      <c r="G803" s="32"/>
      <c r="H803" s="32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</row>
    <row r="804" spans="1:32" ht="12.75" customHeight="1">
      <c r="A804" s="32"/>
      <c r="B804" s="32"/>
      <c r="C804" s="32"/>
      <c r="D804" s="32"/>
      <c r="E804" s="32"/>
      <c r="F804" s="32"/>
      <c r="G804" s="32"/>
      <c r="H804" s="32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</row>
    <row r="805" spans="1:32" ht="12.75" customHeight="1">
      <c r="A805" s="32"/>
      <c r="B805" s="32"/>
      <c r="C805" s="32"/>
      <c r="D805" s="32"/>
      <c r="E805" s="32"/>
      <c r="F805" s="32"/>
      <c r="G805" s="32"/>
      <c r="H805" s="32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</row>
    <row r="806" spans="1:32" ht="12.75" customHeight="1">
      <c r="A806" s="32"/>
      <c r="B806" s="32"/>
      <c r="C806" s="32"/>
      <c r="D806" s="32"/>
      <c r="E806" s="32"/>
      <c r="F806" s="32"/>
      <c r="G806" s="32"/>
      <c r="H806" s="32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</row>
    <row r="807" spans="1:32" ht="12.75" customHeight="1">
      <c r="A807" s="32"/>
      <c r="B807" s="32"/>
      <c r="C807" s="32"/>
      <c r="D807" s="32"/>
      <c r="E807" s="32"/>
      <c r="F807" s="32"/>
      <c r="G807" s="32"/>
      <c r="H807" s="32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</row>
    <row r="808" spans="1:32" ht="12.75" customHeight="1">
      <c r="A808" s="32"/>
      <c r="B808" s="32"/>
      <c r="C808" s="32"/>
      <c r="D808" s="32"/>
      <c r="E808" s="32"/>
      <c r="F808" s="32"/>
      <c r="G808" s="32"/>
      <c r="H808" s="32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</row>
    <row r="809" spans="1:32" ht="12.75" customHeight="1">
      <c r="A809" s="32"/>
      <c r="B809" s="32"/>
      <c r="C809" s="32"/>
      <c r="D809" s="32"/>
      <c r="E809" s="32"/>
      <c r="F809" s="32"/>
      <c r="G809" s="32"/>
      <c r="H809" s="32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</row>
    <row r="810" spans="1:32" ht="12.75" customHeight="1">
      <c r="A810" s="32"/>
      <c r="B810" s="32"/>
      <c r="C810" s="32"/>
      <c r="D810" s="32"/>
      <c r="E810" s="32"/>
      <c r="F810" s="32"/>
      <c r="G810" s="32"/>
      <c r="H810" s="32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</row>
    <row r="811" spans="1:32" ht="12.75" customHeight="1">
      <c r="A811" s="32"/>
      <c r="B811" s="32"/>
      <c r="C811" s="32"/>
      <c r="D811" s="32"/>
      <c r="E811" s="32"/>
      <c r="F811" s="32"/>
      <c r="G811" s="32"/>
      <c r="H811" s="32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</row>
    <row r="812" spans="1:32" ht="12.75" customHeight="1">
      <c r="A812" s="32"/>
      <c r="B812" s="32"/>
      <c r="C812" s="32"/>
      <c r="D812" s="32"/>
      <c r="E812" s="32"/>
      <c r="F812" s="32"/>
      <c r="G812" s="32"/>
      <c r="H812" s="32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</row>
    <row r="813" spans="1:32" ht="12.75" customHeight="1">
      <c r="A813" s="32"/>
      <c r="B813" s="32"/>
      <c r="C813" s="32"/>
      <c r="D813" s="32"/>
      <c r="E813" s="32"/>
      <c r="F813" s="32"/>
      <c r="G813" s="32"/>
      <c r="H813" s="32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</row>
    <row r="814" spans="1:32" ht="12.75" customHeight="1">
      <c r="A814" s="32"/>
      <c r="B814" s="32"/>
      <c r="C814" s="32"/>
      <c r="D814" s="32"/>
      <c r="E814" s="32"/>
      <c r="F814" s="32"/>
      <c r="G814" s="32"/>
      <c r="H814" s="32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</row>
    <row r="815" spans="1:32" ht="12.75" customHeight="1">
      <c r="A815" s="32"/>
      <c r="B815" s="32"/>
      <c r="C815" s="32"/>
      <c r="D815" s="32"/>
      <c r="E815" s="32"/>
      <c r="F815" s="32"/>
      <c r="G815" s="32"/>
      <c r="H815" s="32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</row>
    <row r="816" spans="1:32" ht="12.75" customHeight="1">
      <c r="A816" s="32"/>
      <c r="B816" s="32"/>
      <c r="C816" s="32"/>
      <c r="D816" s="32"/>
      <c r="E816" s="32"/>
      <c r="F816" s="32"/>
      <c r="G816" s="32"/>
      <c r="H816" s="32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</row>
    <row r="817" spans="1:32" ht="12.75" customHeight="1">
      <c r="A817" s="32"/>
      <c r="B817" s="32"/>
      <c r="C817" s="32"/>
      <c r="D817" s="32"/>
      <c r="E817" s="32"/>
      <c r="F817" s="32"/>
      <c r="G817" s="32"/>
      <c r="H817" s="32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</row>
    <row r="818" spans="1:32" ht="12.75" customHeight="1">
      <c r="A818" s="32"/>
      <c r="B818" s="32"/>
      <c r="C818" s="32"/>
      <c r="D818" s="32"/>
      <c r="E818" s="32"/>
      <c r="F818" s="32"/>
      <c r="G818" s="32"/>
      <c r="H818" s="32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</row>
    <row r="819" spans="1:32" ht="12.75" customHeight="1">
      <c r="A819" s="32"/>
      <c r="B819" s="32"/>
      <c r="C819" s="32"/>
      <c r="D819" s="32"/>
      <c r="E819" s="32"/>
      <c r="F819" s="32"/>
      <c r="G819" s="32"/>
      <c r="H819" s="32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</row>
    <row r="820" spans="1:32" ht="12.75" customHeight="1">
      <c r="A820" s="32"/>
      <c r="B820" s="32"/>
      <c r="C820" s="32"/>
      <c r="D820" s="32"/>
      <c r="E820" s="32"/>
      <c r="F820" s="32"/>
      <c r="G820" s="32"/>
      <c r="H820" s="32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</row>
    <row r="821" spans="1:32" ht="12.75" customHeight="1">
      <c r="A821" s="32"/>
      <c r="B821" s="32"/>
      <c r="C821" s="32"/>
      <c r="D821" s="32"/>
      <c r="E821" s="32"/>
      <c r="F821" s="32"/>
      <c r="G821" s="32"/>
      <c r="H821" s="32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</row>
    <row r="822" spans="1:32" ht="12.75" customHeight="1">
      <c r="A822" s="32"/>
      <c r="B822" s="32"/>
      <c r="C822" s="32"/>
      <c r="D822" s="32"/>
      <c r="E822" s="32"/>
      <c r="F822" s="32"/>
      <c r="G822" s="32"/>
      <c r="H822" s="32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</row>
    <row r="823" spans="1:32" ht="12.75" customHeight="1">
      <c r="A823" s="32"/>
      <c r="B823" s="32"/>
      <c r="C823" s="32"/>
      <c r="D823" s="32"/>
      <c r="E823" s="32"/>
      <c r="F823" s="32"/>
      <c r="G823" s="32"/>
      <c r="H823" s="32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</row>
    <row r="824" spans="1:32" ht="12.75" customHeight="1">
      <c r="A824" s="32"/>
      <c r="B824" s="32"/>
      <c r="C824" s="32"/>
      <c r="D824" s="32"/>
      <c r="E824" s="32"/>
      <c r="F824" s="32"/>
      <c r="G824" s="32"/>
      <c r="H824" s="32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</row>
    <row r="825" spans="1:32" ht="12.75" customHeight="1">
      <c r="A825" s="32"/>
      <c r="B825" s="32"/>
      <c r="C825" s="32"/>
      <c r="D825" s="32"/>
      <c r="E825" s="32"/>
      <c r="F825" s="32"/>
      <c r="G825" s="32"/>
      <c r="H825" s="32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</row>
    <row r="826" spans="1:32" ht="12.75" customHeight="1">
      <c r="A826" s="32"/>
      <c r="B826" s="32"/>
      <c r="C826" s="32"/>
      <c r="D826" s="32"/>
      <c r="E826" s="32"/>
      <c r="F826" s="32"/>
      <c r="G826" s="32"/>
      <c r="H826" s="32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</row>
    <row r="827" spans="1:32" ht="12.75" customHeight="1">
      <c r="A827" s="32"/>
      <c r="B827" s="32"/>
      <c r="C827" s="32"/>
      <c r="D827" s="32"/>
      <c r="E827" s="32"/>
      <c r="F827" s="32"/>
      <c r="G827" s="32"/>
      <c r="H827" s="32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</row>
    <row r="828" spans="1:32" ht="12.75" customHeight="1">
      <c r="A828" s="32"/>
      <c r="B828" s="32"/>
      <c r="C828" s="32"/>
      <c r="D828" s="32"/>
      <c r="E828" s="32"/>
      <c r="F828" s="32"/>
      <c r="G828" s="32"/>
      <c r="H828" s="32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</row>
    <row r="829" spans="1:32" ht="12.75" customHeight="1">
      <c r="A829" s="32"/>
      <c r="B829" s="32"/>
      <c r="C829" s="32"/>
      <c r="D829" s="32"/>
      <c r="E829" s="32"/>
      <c r="F829" s="32"/>
      <c r="G829" s="32"/>
      <c r="H829" s="32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</row>
    <row r="830" spans="1:32" ht="12.75" customHeight="1">
      <c r="A830" s="32"/>
      <c r="B830" s="32"/>
      <c r="C830" s="32"/>
      <c r="D830" s="32"/>
      <c r="E830" s="32"/>
      <c r="F830" s="32"/>
      <c r="G830" s="32"/>
      <c r="H830" s="32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</row>
    <row r="831" spans="1:32" ht="12.75" customHeight="1">
      <c r="A831" s="32"/>
      <c r="B831" s="32"/>
      <c r="C831" s="32"/>
      <c r="D831" s="32"/>
      <c r="E831" s="32"/>
      <c r="F831" s="32"/>
      <c r="G831" s="32"/>
      <c r="H831" s="32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</row>
    <row r="832" spans="1:32" ht="12.75" customHeight="1">
      <c r="A832" s="32"/>
      <c r="B832" s="32"/>
      <c r="C832" s="32"/>
      <c r="D832" s="32"/>
      <c r="E832" s="32"/>
      <c r="F832" s="32"/>
      <c r="G832" s="32"/>
      <c r="H832" s="32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</row>
    <row r="833" spans="1:32" ht="12.75" customHeight="1">
      <c r="A833" s="32"/>
      <c r="B833" s="32"/>
      <c r="C833" s="32"/>
      <c r="D833" s="32"/>
      <c r="E833" s="32"/>
      <c r="F833" s="32"/>
      <c r="G833" s="32"/>
      <c r="H833" s="32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</row>
    <row r="834" spans="1:32" ht="12.75" customHeight="1">
      <c r="A834" s="32"/>
      <c r="B834" s="32"/>
      <c r="C834" s="32"/>
      <c r="D834" s="32"/>
      <c r="E834" s="32"/>
      <c r="F834" s="32"/>
      <c r="G834" s="32"/>
      <c r="H834" s="32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</row>
    <row r="835" spans="1:32" ht="12.75" customHeight="1">
      <c r="A835" s="32"/>
      <c r="B835" s="32"/>
      <c r="C835" s="32"/>
      <c r="D835" s="32"/>
      <c r="E835" s="32"/>
      <c r="F835" s="32"/>
      <c r="G835" s="32"/>
      <c r="H835" s="32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</row>
    <row r="836" spans="1:32" ht="12.75" customHeight="1">
      <c r="A836" s="32"/>
      <c r="B836" s="32"/>
      <c r="C836" s="32"/>
      <c r="D836" s="32"/>
      <c r="E836" s="32"/>
      <c r="F836" s="32"/>
      <c r="G836" s="32"/>
      <c r="H836" s="32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</row>
    <row r="837" spans="1:32" ht="12.75" customHeight="1">
      <c r="A837" s="32"/>
      <c r="B837" s="32"/>
      <c r="C837" s="32"/>
      <c r="D837" s="32"/>
      <c r="E837" s="32"/>
      <c r="F837" s="32"/>
      <c r="G837" s="32"/>
      <c r="H837" s="32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</row>
    <row r="838" spans="1:32" ht="12.75" customHeight="1">
      <c r="A838" s="32"/>
      <c r="B838" s="32"/>
      <c r="C838" s="32"/>
      <c r="D838" s="32"/>
      <c r="E838" s="32"/>
      <c r="F838" s="32"/>
      <c r="G838" s="32"/>
      <c r="H838" s="32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</row>
    <row r="839" spans="1:32" ht="12.75" customHeight="1">
      <c r="A839" s="32"/>
      <c r="B839" s="32"/>
      <c r="C839" s="32"/>
      <c r="D839" s="32"/>
      <c r="E839" s="32"/>
      <c r="F839" s="32"/>
      <c r="G839" s="32"/>
      <c r="H839" s="32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</row>
    <row r="840" spans="1:32" ht="12.75" customHeight="1">
      <c r="A840" s="32"/>
      <c r="B840" s="32"/>
      <c r="C840" s="32"/>
      <c r="D840" s="32"/>
      <c r="E840" s="32"/>
      <c r="F840" s="32"/>
      <c r="G840" s="32"/>
      <c r="H840" s="32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</row>
    <row r="841" spans="1:32" ht="12.75" customHeight="1">
      <c r="A841" s="32"/>
      <c r="B841" s="32"/>
      <c r="C841" s="32"/>
      <c r="D841" s="32"/>
      <c r="E841" s="32"/>
      <c r="F841" s="32"/>
      <c r="G841" s="32"/>
      <c r="H841" s="32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</row>
    <row r="842" spans="1:32" ht="12.75" customHeight="1">
      <c r="A842" s="32"/>
      <c r="B842" s="32"/>
      <c r="C842" s="32"/>
      <c r="D842" s="32"/>
      <c r="E842" s="32"/>
      <c r="F842" s="32"/>
      <c r="G842" s="32"/>
      <c r="H842" s="32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</row>
    <row r="843" spans="1:32" ht="12.75" customHeight="1">
      <c r="A843" s="32"/>
      <c r="B843" s="32"/>
      <c r="C843" s="32"/>
      <c r="D843" s="32"/>
      <c r="E843" s="32"/>
      <c r="F843" s="32"/>
      <c r="G843" s="32"/>
      <c r="H843" s="32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</row>
    <row r="844" spans="1:32" ht="12.75" customHeight="1">
      <c r="A844" s="32"/>
      <c r="B844" s="32"/>
      <c r="C844" s="32"/>
      <c r="D844" s="32"/>
      <c r="E844" s="32"/>
      <c r="F844" s="32"/>
      <c r="G844" s="32"/>
      <c r="H844" s="32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</row>
    <row r="845" spans="1:32" ht="12.75" customHeight="1">
      <c r="A845" s="32"/>
      <c r="B845" s="32"/>
      <c r="C845" s="32"/>
      <c r="D845" s="32"/>
      <c r="E845" s="32"/>
      <c r="F845" s="32"/>
      <c r="G845" s="32"/>
      <c r="H845" s="32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</row>
    <row r="846" spans="1:32" ht="12.75" customHeight="1">
      <c r="A846" s="32"/>
      <c r="B846" s="32"/>
      <c r="C846" s="32"/>
      <c r="D846" s="32"/>
      <c r="E846" s="32"/>
      <c r="F846" s="32"/>
      <c r="G846" s="32"/>
      <c r="H846" s="32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</row>
    <row r="847" spans="1:32" ht="12.75" customHeight="1">
      <c r="A847" s="32"/>
      <c r="B847" s="32"/>
      <c r="C847" s="32"/>
      <c r="D847" s="32"/>
      <c r="E847" s="32"/>
      <c r="F847" s="32"/>
      <c r="G847" s="32"/>
      <c r="H847" s="32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</row>
    <row r="848" spans="1:32" ht="12.75" customHeight="1">
      <c r="A848" s="32"/>
      <c r="B848" s="32"/>
      <c r="C848" s="32"/>
      <c r="D848" s="32"/>
      <c r="E848" s="32"/>
      <c r="F848" s="32"/>
      <c r="G848" s="32"/>
      <c r="H848" s="32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</row>
    <row r="849" spans="1:32" ht="12.75" customHeight="1">
      <c r="A849" s="32"/>
      <c r="B849" s="32"/>
      <c r="C849" s="32"/>
      <c r="D849" s="32"/>
      <c r="E849" s="32"/>
      <c r="F849" s="32"/>
      <c r="G849" s="32"/>
      <c r="H849" s="32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</row>
    <row r="850" spans="1:32" ht="12.75" customHeight="1">
      <c r="A850" s="32"/>
      <c r="B850" s="32"/>
      <c r="C850" s="32"/>
      <c r="D850" s="32"/>
      <c r="E850" s="32"/>
      <c r="F850" s="32"/>
      <c r="G850" s="32"/>
      <c r="H850" s="32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</row>
    <row r="851" spans="1:32" ht="12.75" customHeight="1">
      <c r="A851" s="32"/>
      <c r="B851" s="32"/>
      <c r="C851" s="32"/>
      <c r="D851" s="32"/>
      <c r="E851" s="32"/>
      <c r="F851" s="32"/>
      <c r="G851" s="32"/>
      <c r="H851" s="32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</row>
    <row r="852" spans="1:32" ht="12.75" customHeight="1">
      <c r="A852" s="32"/>
      <c r="B852" s="32"/>
      <c r="C852" s="32"/>
      <c r="D852" s="32"/>
      <c r="E852" s="32"/>
      <c r="F852" s="32"/>
      <c r="G852" s="32"/>
      <c r="H852" s="32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</row>
    <row r="853" spans="1:32" ht="12.75" customHeight="1">
      <c r="A853" s="32"/>
      <c r="B853" s="32"/>
      <c r="C853" s="32"/>
      <c r="D853" s="32"/>
      <c r="E853" s="32"/>
      <c r="F853" s="32"/>
      <c r="G853" s="32"/>
      <c r="H853" s="32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</row>
    <row r="854" spans="1:32" ht="12.75" customHeight="1">
      <c r="A854" s="32"/>
      <c r="B854" s="32"/>
      <c r="C854" s="32"/>
      <c r="D854" s="32"/>
      <c r="E854" s="32"/>
      <c r="F854" s="32"/>
      <c r="G854" s="32"/>
      <c r="H854" s="32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</row>
    <row r="855" spans="1:32" ht="12.75" customHeight="1">
      <c r="A855" s="32"/>
      <c r="B855" s="32"/>
      <c r="C855" s="32"/>
      <c r="D855" s="32"/>
      <c r="E855" s="32"/>
      <c r="F855" s="32"/>
      <c r="G855" s="32"/>
      <c r="H855" s="32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</row>
    <row r="856" spans="1:32" ht="12.75" customHeight="1">
      <c r="A856" s="32"/>
      <c r="B856" s="32"/>
      <c r="C856" s="32"/>
      <c r="D856" s="32"/>
      <c r="E856" s="32"/>
      <c r="F856" s="32"/>
      <c r="G856" s="32"/>
      <c r="H856" s="32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</row>
    <row r="857" spans="1:32" ht="12.75" customHeight="1">
      <c r="A857" s="32"/>
      <c r="B857" s="32"/>
      <c r="C857" s="32"/>
      <c r="D857" s="32"/>
      <c r="E857" s="32"/>
      <c r="F857" s="32"/>
      <c r="G857" s="32"/>
      <c r="H857" s="32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</row>
    <row r="858" spans="1:32" ht="12.75" customHeight="1">
      <c r="A858" s="32"/>
      <c r="B858" s="32"/>
      <c r="C858" s="32"/>
      <c r="D858" s="32"/>
      <c r="E858" s="32"/>
      <c r="F858" s="32"/>
      <c r="G858" s="32"/>
      <c r="H858" s="32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</row>
    <row r="859" spans="1:32" ht="12.75" customHeight="1">
      <c r="A859" s="32"/>
      <c r="B859" s="32"/>
      <c r="C859" s="32"/>
      <c r="D859" s="32"/>
      <c r="E859" s="32"/>
      <c r="F859" s="32"/>
      <c r="G859" s="32"/>
      <c r="H859" s="32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</row>
    <row r="860" spans="1:32" ht="12.75" customHeight="1">
      <c r="A860" s="32"/>
      <c r="B860" s="32"/>
      <c r="C860" s="32"/>
      <c r="D860" s="32"/>
      <c r="E860" s="32"/>
      <c r="F860" s="32"/>
      <c r="G860" s="32"/>
      <c r="H860" s="32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</row>
    <row r="861" spans="1:32" ht="12.75" customHeight="1">
      <c r="A861" s="32"/>
      <c r="B861" s="32"/>
      <c r="C861" s="32"/>
      <c r="D861" s="32"/>
      <c r="E861" s="32"/>
      <c r="F861" s="32"/>
      <c r="G861" s="32"/>
      <c r="H861" s="32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</row>
    <row r="862" spans="1:32" ht="12.75" customHeight="1">
      <c r="A862" s="32"/>
      <c r="B862" s="32"/>
      <c r="C862" s="32"/>
      <c r="D862" s="32"/>
      <c r="E862" s="32"/>
      <c r="F862" s="32"/>
      <c r="G862" s="32"/>
      <c r="H862" s="32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</row>
    <row r="863" spans="1:32" ht="12.75" customHeight="1">
      <c r="A863" s="32"/>
      <c r="B863" s="32"/>
      <c r="C863" s="32"/>
      <c r="D863" s="32"/>
      <c r="E863" s="32"/>
      <c r="F863" s="32"/>
      <c r="G863" s="32"/>
      <c r="H863" s="32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</row>
    <row r="864" spans="1:32" ht="12.75" customHeight="1">
      <c r="A864" s="32"/>
      <c r="B864" s="32"/>
      <c r="C864" s="32"/>
      <c r="D864" s="32"/>
      <c r="E864" s="32"/>
      <c r="F864" s="32"/>
      <c r="G864" s="32"/>
      <c r="H864" s="32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</row>
    <row r="865" spans="1:32" ht="12.75" customHeight="1">
      <c r="A865" s="32"/>
      <c r="B865" s="32"/>
      <c r="C865" s="32"/>
      <c r="D865" s="32"/>
      <c r="E865" s="32"/>
      <c r="F865" s="32"/>
      <c r="G865" s="32"/>
      <c r="H865" s="32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</row>
    <row r="866" spans="1:32" ht="12.75" customHeight="1">
      <c r="A866" s="32"/>
      <c r="B866" s="32"/>
      <c r="C866" s="32"/>
      <c r="D866" s="32"/>
      <c r="E866" s="32"/>
      <c r="F866" s="32"/>
      <c r="G866" s="32"/>
      <c r="H866" s="32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</row>
    <row r="867" spans="1:32" ht="12.75" customHeight="1">
      <c r="A867" s="32"/>
      <c r="B867" s="32"/>
      <c r="C867" s="32"/>
      <c r="D867" s="32"/>
      <c r="E867" s="32"/>
      <c r="F867" s="32"/>
      <c r="G867" s="32"/>
      <c r="H867" s="32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</row>
    <row r="868" spans="1:32" ht="12.75" customHeight="1">
      <c r="A868" s="32"/>
      <c r="B868" s="32"/>
      <c r="C868" s="32"/>
      <c r="D868" s="32"/>
      <c r="E868" s="32"/>
      <c r="F868" s="32"/>
      <c r="G868" s="32"/>
      <c r="H868" s="32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</row>
    <row r="869" spans="1:32" ht="12.75" customHeight="1">
      <c r="A869" s="32"/>
      <c r="B869" s="32"/>
      <c r="C869" s="32"/>
      <c r="D869" s="32"/>
      <c r="E869" s="32"/>
      <c r="F869" s="32"/>
      <c r="G869" s="32"/>
      <c r="H869" s="32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</row>
    <row r="870" spans="1:32" ht="12.75" customHeight="1">
      <c r="A870" s="32"/>
      <c r="B870" s="32"/>
      <c r="C870" s="32"/>
      <c r="D870" s="32"/>
      <c r="E870" s="32"/>
      <c r="F870" s="32"/>
      <c r="G870" s="32"/>
      <c r="H870" s="32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</row>
    <row r="871" spans="1:32" ht="12.75" customHeight="1">
      <c r="A871" s="32"/>
      <c r="B871" s="32"/>
      <c r="C871" s="32"/>
      <c r="D871" s="32"/>
      <c r="E871" s="32"/>
      <c r="F871" s="32"/>
      <c r="G871" s="32"/>
      <c r="H871" s="32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</row>
    <row r="872" spans="1:32" ht="12.75" customHeight="1">
      <c r="A872" s="32"/>
      <c r="B872" s="32"/>
      <c r="C872" s="32"/>
      <c r="D872" s="32"/>
      <c r="E872" s="32"/>
      <c r="F872" s="32"/>
      <c r="G872" s="32"/>
      <c r="H872" s="32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</row>
    <row r="873" spans="1:32" ht="12.75" customHeight="1">
      <c r="A873" s="32"/>
      <c r="B873" s="32"/>
      <c r="C873" s="32"/>
      <c r="D873" s="32"/>
      <c r="E873" s="32"/>
      <c r="F873" s="32"/>
      <c r="G873" s="32"/>
      <c r="H873" s="32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</row>
    <row r="874" spans="1:32" ht="12.75" customHeight="1">
      <c r="A874" s="32"/>
      <c r="B874" s="32"/>
      <c r="C874" s="32"/>
      <c r="D874" s="32"/>
      <c r="E874" s="32"/>
      <c r="F874" s="32"/>
      <c r="G874" s="32"/>
      <c r="H874" s="32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</row>
    <row r="875" spans="1:32" ht="12.75" customHeight="1">
      <c r="A875" s="32"/>
      <c r="B875" s="32"/>
      <c r="C875" s="32"/>
      <c r="D875" s="32"/>
      <c r="E875" s="32"/>
      <c r="F875" s="32"/>
      <c r="G875" s="32"/>
      <c r="H875" s="32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</row>
    <row r="876" spans="1:32" ht="12.75" customHeight="1">
      <c r="A876" s="32"/>
      <c r="B876" s="32"/>
      <c r="C876" s="32"/>
      <c r="D876" s="32"/>
      <c r="E876" s="32"/>
      <c r="F876" s="32"/>
      <c r="G876" s="32"/>
      <c r="H876" s="32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</row>
    <row r="877" spans="1:32" ht="12.75" customHeight="1">
      <c r="A877" s="32"/>
      <c r="B877" s="32"/>
      <c r="C877" s="32"/>
      <c r="D877" s="32"/>
      <c r="E877" s="32"/>
      <c r="F877" s="32"/>
      <c r="G877" s="32"/>
      <c r="H877" s="32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</row>
    <row r="878" spans="1:32" ht="12.75" customHeight="1">
      <c r="A878" s="32"/>
      <c r="B878" s="32"/>
      <c r="C878" s="32"/>
      <c r="D878" s="32"/>
      <c r="E878" s="32"/>
      <c r="F878" s="32"/>
      <c r="G878" s="32"/>
      <c r="H878" s="32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</row>
    <row r="879" spans="1:32" ht="12.75" customHeight="1">
      <c r="A879" s="32"/>
      <c r="B879" s="32"/>
      <c r="C879" s="32"/>
      <c r="D879" s="32"/>
      <c r="E879" s="32"/>
      <c r="F879" s="32"/>
      <c r="G879" s="32"/>
      <c r="H879" s="32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</row>
    <row r="880" spans="1:32" ht="12.75" customHeight="1">
      <c r="A880" s="32"/>
      <c r="B880" s="32"/>
      <c r="C880" s="32"/>
      <c r="D880" s="32"/>
      <c r="E880" s="32"/>
      <c r="F880" s="32"/>
      <c r="G880" s="32"/>
      <c r="H880" s="32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</row>
    <row r="881" spans="1:32" ht="12.75" customHeight="1">
      <c r="A881" s="32"/>
      <c r="B881" s="32"/>
      <c r="C881" s="32"/>
      <c r="D881" s="32"/>
      <c r="E881" s="32"/>
      <c r="F881" s="32"/>
      <c r="G881" s="32"/>
      <c r="H881" s="32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</row>
    <row r="882" spans="1:32" ht="12.75" customHeight="1">
      <c r="A882" s="32"/>
      <c r="B882" s="32"/>
      <c r="C882" s="32"/>
      <c r="D882" s="32"/>
      <c r="E882" s="32"/>
      <c r="F882" s="32"/>
      <c r="G882" s="32"/>
      <c r="H882" s="32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</row>
    <row r="883" spans="1:32" ht="12.75" customHeight="1">
      <c r="A883" s="32"/>
      <c r="B883" s="32"/>
      <c r="C883" s="32"/>
      <c r="D883" s="32"/>
      <c r="E883" s="32"/>
      <c r="F883" s="32"/>
      <c r="G883" s="32"/>
      <c r="H883" s="32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</row>
    <row r="884" spans="1:32" ht="12.75" customHeight="1">
      <c r="A884" s="32"/>
      <c r="B884" s="32"/>
      <c r="C884" s="32"/>
      <c r="D884" s="32"/>
      <c r="E884" s="32"/>
      <c r="F884" s="32"/>
      <c r="G884" s="32"/>
      <c r="H884" s="32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</row>
    <row r="885" spans="1:32" ht="12.75" customHeight="1">
      <c r="A885" s="32"/>
      <c r="B885" s="32"/>
      <c r="C885" s="32"/>
      <c r="D885" s="32"/>
      <c r="E885" s="32"/>
      <c r="F885" s="32"/>
      <c r="G885" s="32"/>
      <c r="H885" s="32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</row>
    <row r="886" spans="1:32" ht="12.75" customHeight="1">
      <c r="A886" s="32"/>
      <c r="B886" s="32"/>
      <c r="C886" s="32"/>
      <c r="D886" s="32"/>
      <c r="E886" s="32"/>
      <c r="F886" s="32"/>
      <c r="G886" s="32"/>
      <c r="H886" s="32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</row>
    <row r="887" spans="1:32" ht="12.75" customHeight="1">
      <c r="A887" s="32"/>
      <c r="B887" s="32"/>
      <c r="C887" s="32"/>
      <c r="D887" s="32"/>
      <c r="E887" s="32"/>
      <c r="F887" s="32"/>
      <c r="G887" s="32"/>
      <c r="H887" s="32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</row>
    <row r="888" spans="1:32" ht="12.75" customHeight="1">
      <c r="A888" s="32"/>
      <c r="B888" s="32"/>
      <c r="C888" s="32"/>
      <c r="D888" s="32"/>
      <c r="E888" s="32"/>
      <c r="F888" s="32"/>
      <c r="G888" s="32"/>
      <c r="H888" s="32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</row>
    <row r="889" spans="1:32" ht="12.75" customHeight="1">
      <c r="A889" s="32"/>
      <c r="B889" s="32"/>
      <c r="C889" s="32"/>
      <c r="D889" s="32"/>
      <c r="E889" s="32"/>
      <c r="F889" s="32"/>
      <c r="G889" s="32"/>
      <c r="H889" s="32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</row>
    <row r="890" spans="1:32" ht="12.75" customHeight="1">
      <c r="A890" s="32"/>
      <c r="B890" s="32"/>
      <c r="C890" s="32"/>
      <c r="D890" s="32"/>
      <c r="E890" s="32"/>
      <c r="F890" s="32"/>
      <c r="G890" s="32"/>
      <c r="H890" s="32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</row>
    <row r="891" spans="1:32" ht="12.75" customHeight="1">
      <c r="A891" s="32"/>
      <c r="B891" s="32"/>
      <c r="C891" s="32"/>
      <c r="D891" s="32"/>
      <c r="E891" s="32"/>
      <c r="F891" s="32"/>
      <c r="G891" s="32"/>
      <c r="H891" s="32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</row>
    <row r="892" spans="1:32" ht="12.75" customHeight="1">
      <c r="A892" s="32"/>
      <c r="B892" s="32"/>
      <c r="C892" s="32"/>
      <c r="D892" s="32"/>
      <c r="E892" s="32"/>
      <c r="F892" s="32"/>
      <c r="G892" s="32"/>
      <c r="H892" s="32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</row>
    <row r="893" spans="1:32" ht="12.75" customHeight="1">
      <c r="A893" s="32"/>
      <c r="B893" s="32"/>
      <c r="C893" s="32"/>
      <c r="D893" s="32"/>
      <c r="E893" s="32"/>
      <c r="F893" s="32"/>
      <c r="G893" s="32"/>
      <c r="H893" s="32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</row>
    <row r="894" spans="1:32" ht="12.75" customHeight="1">
      <c r="A894" s="32"/>
      <c r="B894" s="32"/>
      <c r="C894" s="32"/>
      <c r="D894" s="32"/>
      <c r="E894" s="32"/>
      <c r="F894" s="32"/>
      <c r="G894" s="32"/>
      <c r="H894" s="32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</row>
    <row r="895" spans="1:32" ht="12.75" customHeight="1">
      <c r="A895" s="32"/>
      <c r="B895" s="32"/>
      <c r="C895" s="32"/>
      <c r="D895" s="32"/>
      <c r="E895" s="32"/>
      <c r="F895" s="32"/>
      <c r="G895" s="32"/>
      <c r="H895" s="32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</row>
    <row r="896" spans="1:32" ht="12.75" customHeight="1">
      <c r="A896" s="32"/>
      <c r="B896" s="32"/>
      <c r="C896" s="32"/>
      <c r="D896" s="32"/>
      <c r="E896" s="32"/>
      <c r="F896" s="32"/>
      <c r="G896" s="32"/>
      <c r="H896" s="32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</row>
    <row r="897" spans="1:32" ht="12.75" customHeight="1">
      <c r="A897" s="32"/>
      <c r="B897" s="32"/>
      <c r="C897" s="32"/>
      <c r="D897" s="32"/>
      <c r="E897" s="32"/>
      <c r="F897" s="32"/>
      <c r="G897" s="32"/>
      <c r="H897" s="32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</row>
    <row r="898" spans="1:32" ht="12.75" customHeight="1">
      <c r="A898" s="32"/>
      <c r="B898" s="32"/>
      <c r="C898" s="32"/>
      <c r="D898" s="32"/>
      <c r="E898" s="32"/>
      <c r="F898" s="32"/>
      <c r="G898" s="32"/>
      <c r="H898" s="32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</row>
    <row r="899" spans="1:32" ht="12.75" customHeight="1">
      <c r="A899" s="32"/>
      <c r="B899" s="32"/>
      <c r="C899" s="32"/>
      <c r="D899" s="32"/>
      <c r="E899" s="32"/>
      <c r="F899" s="32"/>
      <c r="G899" s="32"/>
      <c r="H899" s="32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</row>
    <row r="900" spans="1:32" ht="12.75" customHeight="1">
      <c r="A900" s="32"/>
      <c r="B900" s="32"/>
      <c r="C900" s="32"/>
      <c r="D900" s="32"/>
      <c r="E900" s="32"/>
      <c r="F900" s="32"/>
      <c r="G900" s="32"/>
      <c r="H900" s="32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</row>
    <row r="901" spans="1:32" ht="12.75" customHeight="1">
      <c r="A901" s="32"/>
      <c r="B901" s="32"/>
      <c r="C901" s="32"/>
      <c r="D901" s="32"/>
      <c r="E901" s="32"/>
      <c r="F901" s="32"/>
      <c r="G901" s="32"/>
      <c r="H901" s="32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</row>
    <row r="902" spans="1:32" ht="12.75" customHeight="1">
      <c r="A902" s="32"/>
      <c r="B902" s="32"/>
      <c r="C902" s="32"/>
      <c r="D902" s="32"/>
      <c r="E902" s="32"/>
      <c r="F902" s="32"/>
      <c r="G902" s="32"/>
      <c r="H902" s="32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</row>
    <row r="903" spans="1:32" ht="12.75" customHeight="1">
      <c r="A903" s="32"/>
      <c r="B903" s="32"/>
      <c r="C903" s="32"/>
      <c r="D903" s="32"/>
      <c r="E903" s="32"/>
      <c r="F903" s="32"/>
      <c r="G903" s="32"/>
      <c r="H903" s="32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</row>
    <row r="904" spans="1:32" ht="12.75" customHeight="1">
      <c r="A904" s="32"/>
      <c r="B904" s="32"/>
      <c r="C904" s="32"/>
      <c r="D904" s="32"/>
      <c r="E904" s="32"/>
      <c r="F904" s="32"/>
      <c r="G904" s="32"/>
      <c r="H904" s="32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</row>
    <row r="905" spans="1:32" ht="12.75" customHeight="1">
      <c r="A905" s="32"/>
      <c r="B905" s="32"/>
      <c r="C905" s="32"/>
      <c r="D905" s="32"/>
      <c r="E905" s="32"/>
      <c r="F905" s="32"/>
      <c r="G905" s="32"/>
      <c r="H905" s="32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</row>
    <row r="906" spans="1:32" ht="12.75" customHeight="1">
      <c r="A906" s="32"/>
      <c r="B906" s="32"/>
      <c r="C906" s="32"/>
      <c r="D906" s="32"/>
      <c r="E906" s="32"/>
      <c r="F906" s="32"/>
      <c r="G906" s="32"/>
      <c r="H906" s="32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</row>
    <row r="907" spans="1:32" ht="12.75" customHeight="1">
      <c r="A907" s="32"/>
      <c r="B907" s="32"/>
      <c r="C907" s="32"/>
      <c r="D907" s="32"/>
      <c r="E907" s="32"/>
      <c r="F907" s="32"/>
      <c r="G907" s="32"/>
      <c r="H907" s="32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</row>
    <row r="908" spans="1:32" ht="12.75" customHeight="1">
      <c r="A908" s="32"/>
      <c r="B908" s="32"/>
      <c r="C908" s="32"/>
      <c r="D908" s="32"/>
      <c r="E908" s="32"/>
      <c r="F908" s="32"/>
      <c r="G908" s="32"/>
      <c r="H908" s="32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</row>
    <row r="909" spans="1:32" ht="12.75" customHeight="1">
      <c r="A909" s="32"/>
      <c r="B909" s="32"/>
      <c r="C909" s="32"/>
      <c r="D909" s="32"/>
      <c r="E909" s="32"/>
      <c r="F909" s="32"/>
      <c r="G909" s="32"/>
      <c r="H909" s="32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</row>
    <row r="910" spans="1:32" ht="12.75" customHeight="1">
      <c r="A910" s="32"/>
      <c r="B910" s="32"/>
      <c r="C910" s="32"/>
      <c r="D910" s="32"/>
      <c r="E910" s="32"/>
      <c r="F910" s="32"/>
      <c r="G910" s="32"/>
      <c r="H910" s="32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</row>
    <row r="911" spans="1:32" ht="12.75" customHeight="1">
      <c r="A911" s="32"/>
      <c r="B911" s="32"/>
      <c r="C911" s="32"/>
      <c r="D911" s="32"/>
      <c r="E911" s="32"/>
      <c r="F911" s="32"/>
      <c r="G911" s="32"/>
      <c r="H911" s="32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</row>
    <row r="912" spans="1:32" ht="12.75" customHeight="1">
      <c r="A912" s="32"/>
      <c r="B912" s="32"/>
      <c r="C912" s="32"/>
      <c r="D912" s="32"/>
      <c r="E912" s="32"/>
      <c r="F912" s="32"/>
      <c r="G912" s="32"/>
      <c r="H912" s="32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</row>
    <row r="913" spans="1:32" ht="12.75" customHeight="1">
      <c r="A913" s="32"/>
      <c r="B913" s="32"/>
      <c r="C913" s="32"/>
      <c r="D913" s="32"/>
      <c r="E913" s="32"/>
      <c r="F913" s="32"/>
      <c r="G913" s="32"/>
      <c r="H913" s="32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</row>
    <row r="914" spans="1:32" ht="12.75" customHeight="1">
      <c r="A914" s="32"/>
      <c r="B914" s="32"/>
      <c r="C914" s="32"/>
      <c r="D914" s="32"/>
      <c r="E914" s="32"/>
      <c r="F914" s="32"/>
      <c r="G914" s="32"/>
      <c r="H914" s="32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</row>
    <row r="915" spans="1:32" ht="12.75" customHeight="1">
      <c r="A915" s="32"/>
      <c r="B915" s="32"/>
      <c r="C915" s="32"/>
      <c r="D915" s="32"/>
      <c r="E915" s="32"/>
      <c r="F915" s="32"/>
      <c r="G915" s="32"/>
      <c r="H915" s="32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</row>
    <row r="916" spans="1:32" ht="12.75" customHeight="1">
      <c r="A916" s="32"/>
      <c r="B916" s="32"/>
      <c r="C916" s="32"/>
      <c r="D916" s="32"/>
      <c r="E916" s="32"/>
      <c r="F916" s="32"/>
      <c r="G916" s="32"/>
      <c r="H916" s="32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</row>
    <row r="917" spans="1:32" ht="12.75" customHeight="1">
      <c r="A917" s="32"/>
      <c r="B917" s="32"/>
      <c r="C917" s="32"/>
      <c r="D917" s="32"/>
      <c r="E917" s="32"/>
      <c r="F917" s="32"/>
      <c r="G917" s="32"/>
      <c r="H917" s="32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</row>
    <row r="918" spans="1:32" ht="12.75" customHeight="1">
      <c r="A918" s="32"/>
      <c r="B918" s="32"/>
      <c r="C918" s="32"/>
      <c r="D918" s="32"/>
      <c r="E918" s="32"/>
      <c r="F918" s="32"/>
      <c r="G918" s="32"/>
      <c r="H918" s="32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</row>
    <row r="919" spans="1:32" ht="12.75" customHeight="1">
      <c r="A919" s="32"/>
      <c r="B919" s="32"/>
      <c r="C919" s="32"/>
      <c r="D919" s="32"/>
      <c r="E919" s="32"/>
      <c r="F919" s="32"/>
      <c r="G919" s="32"/>
      <c r="H919" s="32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</row>
    <row r="920" spans="1:32" ht="12.75" customHeight="1">
      <c r="A920" s="32"/>
      <c r="B920" s="32"/>
      <c r="C920" s="32"/>
      <c r="D920" s="32"/>
      <c r="E920" s="32"/>
      <c r="F920" s="32"/>
      <c r="G920" s="32"/>
      <c r="H920" s="32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</row>
    <row r="921" spans="1:32" ht="12.75" customHeight="1">
      <c r="A921" s="32"/>
      <c r="B921" s="32"/>
      <c r="C921" s="32"/>
      <c r="D921" s="32"/>
      <c r="E921" s="32"/>
      <c r="F921" s="32"/>
      <c r="G921" s="32"/>
      <c r="H921" s="32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</row>
    <row r="922" spans="1:32" ht="12.75" customHeight="1">
      <c r="A922" s="32"/>
      <c r="B922" s="32"/>
      <c r="C922" s="32"/>
      <c r="D922" s="32"/>
      <c r="E922" s="32"/>
      <c r="F922" s="32"/>
      <c r="G922" s="32"/>
      <c r="H922" s="32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</row>
    <row r="923" spans="1:32" ht="12.75" customHeight="1">
      <c r="A923" s="32"/>
      <c r="B923" s="32"/>
      <c r="C923" s="32"/>
      <c r="D923" s="32"/>
      <c r="E923" s="32"/>
      <c r="F923" s="32"/>
      <c r="G923" s="32"/>
      <c r="H923" s="32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</row>
    <row r="924" spans="1:32" ht="12.75" customHeight="1">
      <c r="A924" s="32"/>
      <c r="B924" s="32"/>
      <c r="C924" s="32"/>
      <c r="D924" s="32"/>
      <c r="E924" s="32"/>
      <c r="F924" s="32"/>
      <c r="G924" s="32"/>
      <c r="H924" s="32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</row>
    <row r="925" spans="1:32" ht="12.75" customHeight="1">
      <c r="A925" s="32"/>
      <c r="B925" s="32"/>
      <c r="C925" s="32"/>
      <c r="D925" s="32"/>
      <c r="E925" s="32"/>
      <c r="F925" s="32"/>
      <c r="G925" s="32"/>
      <c r="H925" s="32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</row>
    <row r="926" spans="1:32" ht="12.75" customHeight="1">
      <c r="A926" s="32"/>
      <c r="B926" s="32"/>
      <c r="C926" s="32"/>
      <c r="D926" s="32"/>
      <c r="E926" s="32"/>
      <c r="F926" s="32"/>
      <c r="G926" s="32"/>
      <c r="H926" s="32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</row>
    <row r="927" spans="1:32" ht="12.75" customHeight="1">
      <c r="A927" s="32"/>
      <c r="B927" s="32"/>
      <c r="C927" s="32"/>
      <c r="D927" s="32"/>
      <c r="E927" s="32"/>
      <c r="F927" s="32"/>
      <c r="G927" s="32"/>
      <c r="H927" s="32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</row>
    <row r="928" spans="1:32" ht="12.75" customHeight="1">
      <c r="A928" s="32"/>
      <c r="B928" s="32"/>
      <c r="C928" s="32"/>
      <c r="D928" s="32"/>
      <c r="E928" s="32"/>
      <c r="F928" s="32"/>
      <c r="G928" s="32"/>
      <c r="H928" s="32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</row>
    <row r="929" spans="1:32" ht="12.75" customHeight="1">
      <c r="A929" s="32"/>
      <c r="B929" s="32"/>
      <c r="C929" s="32"/>
      <c r="D929" s="32"/>
      <c r="E929" s="32"/>
      <c r="F929" s="32"/>
      <c r="G929" s="32"/>
      <c r="H929" s="32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</row>
    <row r="930" spans="1:32" ht="12.75" customHeight="1">
      <c r="A930" s="32"/>
      <c r="B930" s="32"/>
      <c r="C930" s="32"/>
      <c r="D930" s="32"/>
      <c r="E930" s="32"/>
      <c r="F930" s="32"/>
      <c r="G930" s="32"/>
      <c r="H930" s="32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</row>
    <row r="931" spans="1:32" ht="12.75" customHeight="1">
      <c r="A931" s="32"/>
      <c r="B931" s="32"/>
      <c r="C931" s="32"/>
      <c r="D931" s="32"/>
      <c r="E931" s="32"/>
      <c r="F931" s="32"/>
      <c r="G931" s="32"/>
      <c r="H931" s="32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</row>
    <row r="932" spans="1:32" ht="12.75" customHeight="1">
      <c r="A932" s="32"/>
      <c r="B932" s="32"/>
      <c r="C932" s="32"/>
      <c r="D932" s="32"/>
      <c r="E932" s="32"/>
      <c r="F932" s="32"/>
      <c r="G932" s="32"/>
      <c r="H932" s="32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</row>
    <row r="933" spans="1:32" ht="12.75" customHeight="1">
      <c r="A933" s="32"/>
      <c r="B933" s="32"/>
      <c r="C933" s="32"/>
      <c r="D933" s="32"/>
      <c r="E933" s="32"/>
      <c r="F933" s="32"/>
      <c r="G933" s="32"/>
      <c r="H933" s="32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</row>
    <row r="934" spans="1:32" ht="12.75" customHeight="1">
      <c r="A934" s="32"/>
      <c r="B934" s="32"/>
      <c r="C934" s="32"/>
      <c r="D934" s="32"/>
      <c r="E934" s="32"/>
      <c r="F934" s="32"/>
      <c r="G934" s="32"/>
      <c r="H934" s="32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</row>
    <row r="935" spans="1:32" ht="12.75" customHeight="1">
      <c r="A935" s="32"/>
      <c r="B935" s="32"/>
      <c r="C935" s="32"/>
      <c r="D935" s="32"/>
      <c r="E935" s="32"/>
      <c r="F935" s="32"/>
      <c r="G935" s="32"/>
      <c r="H935" s="32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</row>
    <row r="936" spans="1:32" ht="12.75" customHeight="1">
      <c r="A936" s="32"/>
      <c r="B936" s="32"/>
      <c r="C936" s="32"/>
      <c r="D936" s="32"/>
      <c r="E936" s="32"/>
      <c r="F936" s="32"/>
      <c r="G936" s="32"/>
      <c r="H936" s="32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</row>
    <row r="937" spans="1:32" ht="12.75" customHeight="1">
      <c r="A937" s="32"/>
      <c r="B937" s="32"/>
      <c r="C937" s="32"/>
      <c r="D937" s="32"/>
      <c r="E937" s="32"/>
      <c r="F937" s="32"/>
      <c r="G937" s="32"/>
      <c r="H937" s="32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</row>
    <row r="938" spans="1:32" ht="12.75" customHeight="1">
      <c r="A938" s="32"/>
      <c r="B938" s="32"/>
      <c r="C938" s="32"/>
      <c r="D938" s="32"/>
      <c r="E938" s="32"/>
      <c r="F938" s="32"/>
      <c r="G938" s="32"/>
      <c r="H938" s="32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</row>
    <row r="939" spans="1:32" ht="12.75" customHeight="1">
      <c r="A939" s="32"/>
      <c r="B939" s="32"/>
      <c r="C939" s="32"/>
      <c r="D939" s="32"/>
      <c r="E939" s="32"/>
      <c r="F939" s="32"/>
      <c r="G939" s="32"/>
      <c r="H939" s="32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</row>
    <row r="940" spans="1:32" ht="12.75" customHeight="1">
      <c r="A940" s="32"/>
      <c r="B940" s="32"/>
      <c r="C940" s="32"/>
      <c r="D940" s="32"/>
      <c r="E940" s="32"/>
      <c r="F940" s="32"/>
      <c r="G940" s="32"/>
      <c r="H940" s="32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</row>
    <row r="941" spans="1:32" ht="12.75" customHeight="1">
      <c r="A941" s="32"/>
      <c r="B941" s="32"/>
      <c r="C941" s="32"/>
      <c r="D941" s="32"/>
      <c r="E941" s="32"/>
      <c r="F941" s="32"/>
      <c r="G941" s="32"/>
      <c r="H941" s="32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</row>
    <row r="942" spans="1:32" ht="12.75" customHeight="1">
      <c r="A942" s="32"/>
      <c r="B942" s="32"/>
      <c r="C942" s="32"/>
      <c r="D942" s="32"/>
      <c r="E942" s="32"/>
      <c r="F942" s="32"/>
      <c r="G942" s="32"/>
      <c r="H942" s="32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</row>
    <row r="943" spans="1:32" ht="12.75" customHeight="1">
      <c r="A943" s="32"/>
      <c r="B943" s="32"/>
      <c r="C943" s="32"/>
      <c r="D943" s="32"/>
      <c r="E943" s="32"/>
      <c r="F943" s="32"/>
      <c r="G943" s="32"/>
      <c r="H943" s="32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</row>
    <row r="944" spans="1:32" ht="12.75" customHeight="1">
      <c r="A944" s="32"/>
      <c r="B944" s="32"/>
      <c r="C944" s="32"/>
      <c r="D944" s="32"/>
      <c r="E944" s="32"/>
      <c r="F944" s="32"/>
      <c r="G944" s="32"/>
      <c r="H944" s="32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</row>
    <row r="945" spans="1:32" ht="12.75" customHeight="1">
      <c r="A945" s="32"/>
      <c r="B945" s="32"/>
      <c r="C945" s="32"/>
      <c r="D945" s="32"/>
      <c r="E945" s="32"/>
      <c r="F945" s="32"/>
      <c r="G945" s="32"/>
      <c r="H945" s="32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</row>
    <row r="946" spans="1:32" ht="12.75" customHeight="1">
      <c r="A946" s="32"/>
      <c r="B946" s="32"/>
      <c r="C946" s="32"/>
      <c r="D946" s="32"/>
      <c r="E946" s="32"/>
      <c r="F946" s="32"/>
      <c r="G946" s="32"/>
      <c r="H946" s="32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</row>
    <row r="947" spans="1:32" ht="12.75" customHeight="1">
      <c r="A947" s="32"/>
      <c r="B947" s="32"/>
      <c r="C947" s="32"/>
      <c r="D947" s="32"/>
      <c r="E947" s="32"/>
      <c r="F947" s="32"/>
      <c r="G947" s="32"/>
      <c r="H947" s="32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</row>
    <row r="948" spans="1:32" ht="12.75" customHeight="1">
      <c r="A948" s="32"/>
      <c r="B948" s="32"/>
      <c r="C948" s="32"/>
      <c r="D948" s="32"/>
      <c r="E948" s="32"/>
      <c r="F948" s="32"/>
      <c r="G948" s="32"/>
      <c r="H948" s="32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</row>
    <row r="949" spans="1:32" ht="12.75" customHeight="1">
      <c r="A949" s="32"/>
      <c r="B949" s="32"/>
      <c r="C949" s="32"/>
      <c r="D949" s="32"/>
      <c r="E949" s="32"/>
      <c r="F949" s="32"/>
      <c r="G949" s="32"/>
      <c r="H949" s="32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</row>
    <row r="950" spans="1:32" ht="12.75" customHeight="1">
      <c r="A950" s="32"/>
      <c r="B950" s="32"/>
      <c r="C950" s="32"/>
      <c r="D950" s="32"/>
      <c r="E950" s="32"/>
      <c r="F950" s="32"/>
      <c r="G950" s="32"/>
      <c r="H950" s="32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</row>
    <row r="951" spans="1:32" ht="12.75" customHeight="1">
      <c r="A951" s="32"/>
      <c r="B951" s="32"/>
      <c r="C951" s="32"/>
      <c r="D951" s="32"/>
      <c r="E951" s="32"/>
      <c r="F951" s="32"/>
      <c r="G951" s="32"/>
      <c r="H951" s="32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</row>
    <row r="952" spans="1:32" ht="12.75" customHeight="1">
      <c r="A952" s="32"/>
      <c r="B952" s="32"/>
      <c r="C952" s="32"/>
      <c r="D952" s="32"/>
      <c r="E952" s="32"/>
      <c r="F952" s="32"/>
      <c r="G952" s="32"/>
      <c r="H952" s="32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</row>
    <row r="953" spans="1:32" ht="12.75" customHeight="1">
      <c r="A953" s="32"/>
      <c r="B953" s="32"/>
      <c r="C953" s="32"/>
      <c r="D953" s="32"/>
      <c r="E953" s="32"/>
      <c r="F953" s="32"/>
      <c r="G953" s="32"/>
      <c r="H953" s="32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</row>
    <row r="954" spans="1:32" ht="12.75" customHeight="1">
      <c r="A954" s="32"/>
      <c r="B954" s="32"/>
      <c r="C954" s="32"/>
      <c r="D954" s="32"/>
      <c r="E954" s="32"/>
      <c r="F954" s="32"/>
      <c r="G954" s="32"/>
      <c r="H954" s="32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</row>
    <row r="955" spans="1:32" ht="12.75" customHeight="1">
      <c r="A955" s="32"/>
      <c r="B955" s="32"/>
      <c r="C955" s="32"/>
      <c r="D955" s="32"/>
      <c r="E955" s="32"/>
      <c r="F955" s="32"/>
      <c r="G955" s="32"/>
      <c r="H955" s="32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</row>
    <row r="956" spans="1:32" ht="12.75" customHeight="1">
      <c r="A956" s="32"/>
      <c r="B956" s="32"/>
      <c r="C956" s="32"/>
      <c r="D956" s="32"/>
      <c r="E956" s="32"/>
      <c r="F956" s="32"/>
      <c r="G956" s="32"/>
      <c r="H956" s="32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</row>
    <row r="957" spans="1:32" ht="12.75" customHeight="1">
      <c r="A957" s="32"/>
      <c r="B957" s="32"/>
      <c r="C957" s="32"/>
      <c r="D957" s="32"/>
      <c r="E957" s="32"/>
      <c r="F957" s="32"/>
      <c r="G957" s="32"/>
      <c r="H957" s="32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</row>
    <row r="958" spans="1:32" ht="12.75" customHeight="1">
      <c r="A958" s="32"/>
      <c r="B958" s="32"/>
      <c r="C958" s="32"/>
      <c r="D958" s="32"/>
      <c r="E958" s="32"/>
      <c r="F958" s="32"/>
      <c r="G958" s="32"/>
      <c r="H958" s="32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</row>
    <row r="959" spans="1:32" ht="12.75" customHeight="1">
      <c r="A959" s="32"/>
      <c r="B959" s="32"/>
      <c r="C959" s="32"/>
      <c r="D959" s="32"/>
      <c r="E959" s="32"/>
      <c r="F959" s="32"/>
      <c r="G959" s="32"/>
      <c r="H959" s="32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</row>
    <row r="960" spans="1:32" ht="12.75" customHeight="1">
      <c r="A960" s="32"/>
      <c r="B960" s="32"/>
      <c r="C960" s="32"/>
      <c r="D960" s="32"/>
      <c r="E960" s="32"/>
      <c r="F960" s="32"/>
      <c r="G960" s="32"/>
      <c r="H960" s="32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</row>
    <row r="961" spans="1:32" ht="12.75" customHeight="1">
      <c r="A961" s="32"/>
      <c r="B961" s="32"/>
      <c r="C961" s="32"/>
      <c r="D961" s="32"/>
      <c r="E961" s="32"/>
      <c r="F961" s="32"/>
      <c r="G961" s="32"/>
      <c r="H961" s="32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</row>
    <row r="962" spans="1:32" ht="12.75" customHeight="1">
      <c r="A962" s="32"/>
      <c r="B962" s="32"/>
      <c r="C962" s="32"/>
      <c r="D962" s="32"/>
      <c r="E962" s="32"/>
      <c r="F962" s="32"/>
      <c r="G962" s="32"/>
      <c r="H962" s="32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</row>
    <row r="963" spans="1:32" ht="12.75" customHeight="1">
      <c r="A963" s="32"/>
      <c r="B963" s="32"/>
      <c r="C963" s="32"/>
      <c r="D963" s="32"/>
      <c r="E963" s="32"/>
      <c r="F963" s="32"/>
      <c r="G963" s="32"/>
      <c r="H963" s="32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</row>
    <row r="964" spans="1:32" ht="12.75" customHeight="1">
      <c r="A964" s="32"/>
      <c r="B964" s="32"/>
      <c r="C964" s="32"/>
      <c r="D964" s="32"/>
      <c r="E964" s="32"/>
      <c r="F964" s="32"/>
      <c r="G964" s="32"/>
      <c r="H964" s="32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</row>
    <row r="965" spans="1:32" ht="12.75" customHeight="1">
      <c r="A965" s="32"/>
      <c r="B965" s="32"/>
      <c r="C965" s="32"/>
      <c r="D965" s="32"/>
      <c r="E965" s="32"/>
      <c r="F965" s="32"/>
      <c r="G965" s="32"/>
      <c r="H965" s="32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</row>
    <row r="966" spans="1:32" ht="12.75" customHeight="1">
      <c r="A966" s="32"/>
      <c r="B966" s="32"/>
      <c r="C966" s="32"/>
      <c r="D966" s="32"/>
      <c r="E966" s="32"/>
      <c r="F966" s="32"/>
      <c r="G966" s="32"/>
      <c r="H966" s="32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</row>
    <row r="967" spans="1:32" ht="12.75" customHeight="1">
      <c r="A967" s="32"/>
      <c r="B967" s="32"/>
      <c r="C967" s="32"/>
      <c r="D967" s="32"/>
      <c r="E967" s="32"/>
      <c r="F967" s="32"/>
      <c r="G967" s="32"/>
      <c r="H967" s="32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</row>
    <row r="968" spans="1:32" ht="12.75" customHeight="1">
      <c r="A968" s="32"/>
      <c r="B968" s="32"/>
      <c r="C968" s="32"/>
      <c r="D968" s="32"/>
      <c r="E968" s="32"/>
      <c r="F968" s="32"/>
      <c r="G968" s="32"/>
      <c r="H968" s="32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</row>
    <row r="969" spans="1:32" ht="12.75" customHeight="1">
      <c r="A969" s="32"/>
      <c r="B969" s="32"/>
      <c r="C969" s="32"/>
      <c r="D969" s="32"/>
      <c r="E969" s="32"/>
      <c r="F969" s="32"/>
      <c r="G969" s="32"/>
      <c r="H969" s="32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</row>
    <row r="970" spans="1:32" ht="12.75" customHeight="1">
      <c r="A970" s="32"/>
      <c r="B970" s="32"/>
      <c r="C970" s="32"/>
      <c r="D970" s="32"/>
      <c r="E970" s="32"/>
      <c r="F970" s="32"/>
      <c r="G970" s="32"/>
      <c r="H970" s="32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</row>
    <row r="971" spans="1:32" ht="12.75" customHeight="1">
      <c r="A971" s="32"/>
      <c r="B971" s="32"/>
      <c r="C971" s="32"/>
      <c r="D971" s="32"/>
      <c r="E971" s="32"/>
      <c r="F971" s="32"/>
      <c r="G971" s="32"/>
      <c r="H971" s="32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</row>
    <row r="972" spans="1:32" ht="12.75" customHeight="1">
      <c r="A972" s="32"/>
      <c r="B972" s="32"/>
      <c r="C972" s="32"/>
      <c r="D972" s="32"/>
      <c r="E972" s="32"/>
      <c r="F972" s="32"/>
      <c r="G972" s="32"/>
      <c r="H972" s="32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</row>
    <row r="973" spans="1:32" ht="12.75" customHeight="1">
      <c r="A973" s="32"/>
      <c r="B973" s="32"/>
      <c r="C973" s="32"/>
      <c r="D973" s="32"/>
      <c r="E973" s="32"/>
      <c r="F973" s="32"/>
      <c r="G973" s="32"/>
      <c r="H973" s="32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</row>
    <row r="974" spans="1:32" ht="12.75" customHeight="1">
      <c r="A974" s="32"/>
      <c r="B974" s="32"/>
      <c r="C974" s="32"/>
      <c r="D974" s="32"/>
      <c r="E974" s="32"/>
      <c r="F974" s="32"/>
      <c r="G974" s="32"/>
      <c r="H974" s="32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</row>
    <row r="975" spans="1:32" ht="12.75" customHeight="1">
      <c r="A975" s="32"/>
      <c r="B975" s="32"/>
      <c r="C975" s="32"/>
      <c r="D975" s="32"/>
      <c r="E975" s="32"/>
      <c r="F975" s="32"/>
      <c r="G975" s="32"/>
      <c r="H975" s="32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</row>
    <row r="976" spans="1:32" ht="12.75" customHeight="1">
      <c r="A976" s="32"/>
      <c r="B976" s="32"/>
      <c r="C976" s="32"/>
      <c r="D976" s="32"/>
      <c r="E976" s="32"/>
      <c r="F976" s="32"/>
      <c r="G976" s="32"/>
      <c r="H976" s="32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</row>
    <row r="977" spans="1:32" ht="12.75" customHeight="1">
      <c r="A977" s="32"/>
      <c r="B977" s="32"/>
      <c r="C977" s="32"/>
      <c r="D977" s="32"/>
      <c r="E977" s="32"/>
      <c r="F977" s="32"/>
      <c r="G977" s="32"/>
      <c r="H977" s="32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</row>
    <row r="978" spans="1:32" ht="12.75" customHeight="1">
      <c r="A978" s="32"/>
      <c r="B978" s="32"/>
      <c r="C978" s="32"/>
      <c r="D978" s="32"/>
      <c r="E978" s="32"/>
      <c r="F978" s="32"/>
      <c r="G978" s="32"/>
      <c r="H978" s="32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</row>
    <row r="979" spans="1:32" ht="12.75" customHeight="1">
      <c r="A979" s="32"/>
      <c r="B979" s="32"/>
      <c r="C979" s="32"/>
      <c r="D979" s="32"/>
      <c r="E979" s="32"/>
      <c r="F979" s="32"/>
      <c r="G979" s="32"/>
      <c r="H979" s="32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</row>
    <row r="980" spans="1:32" ht="12.75" customHeight="1">
      <c r="A980" s="32"/>
      <c r="B980" s="32"/>
      <c r="C980" s="32"/>
      <c r="D980" s="32"/>
      <c r="E980" s="32"/>
      <c r="F980" s="32"/>
      <c r="G980" s="32"/>
      <c r="H980" s="32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</row>
    <row r="981" spans="1:32" ht="12.75" customHeight="1">
      <c r="A981" s="32"/>
      <c r="B981" s="32"/>
      <c r="C981" s="32"/>
      <c r="D981" s="32"/>
      <c r="E981" s="32"/>
      <c r="F981" s="32"/>
      <c r="G981" s="32"/>
      <c r="H981" s="32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</row>
    <row r="982" spans="1:32" ht="12.75" customHeight="1">
      <c r="A982" s="32"/>
      <c r="B982" s="32"/>
      <c r="C982" s="32"/>
      <c r="D982" s="32"/>
      <c r="E982" s="32"/>
      <c r="F982" s="32"/>
      <c r="G982" s="32"/>
      <c r="H982" s="32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</row>
    <row r="983" spans="1:32" ht="12.75" customHeight="1">
      <c r="A983" s="32"/>
      <c r="B983" s="32"/>
      <c r="C983" s="32"/>
      <c r="D983" s="32"/>
      <c r="E983" s="32"/>
      <c r="F983" s="32"/>
      <c r="G983" s="32"/>
      <c r="H983" s="32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</row>
    <row r="984" spans="1:32" ht="12.75" customHeight="1">
      <c r="A984" s="32"/>
      <c r="B984" s="32"/>
      <c r="C984" s="32"/>
      <c r="D984" s="32"/>
      <c r="E984" s="32"/>
      <c r="F984" s="32"/>
      <c r="G984" s="32"/>
      <c r="H984" s="32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</row>
    <row r="985" spans="1:32" ht="12.75" customHeight="1">
      <c r="A985" s="32"/>
      <c r="B985" s="32"/>
      <c r="C985" s="32"/>
      <c r="D985" s="32"/>
      <c r="E985" s="32"/>
      <c r="F985" s="32"/>
      <c r="G985" s="32"/>
      <c r="H985" s="32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</row>
    <row r="986" spans="1:32" ht="12.75" customHeight="1">
      <c r="A986" s="32"/>
      <c r="B986" s="32"/>
      <c r="C986" s="32"/>
      <c r="D986" s="32"/>
      <c r="E986" s="32"/>
      <c r="F986" s="32"/>
      <c r="G986" s="32"/>
      <c r="H986" s="32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</row>
    <row r="987" spans="1:32" ht="12.75" customHeight="1">
      <c r="A987" s="32"/>
      <c r="B987" s="32"/>
      <c r="C987" s="32"/>
      <c r="D987" s="32"/>
      <c r="E987" s="32"/>
      <c r="F987" s="32"/>
      <c r="G987" s="32"/>
      <c r="H987" s="32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</row>
    <row r="988" spans="1:32" ht="12.75" customHeight="1">
      <c r="A988" s="32"/>
      <c r="B988" s="32"/>
      <c r="C988" s="32"/>
      <c r="D988" s="32"/>
      <c r="E988" s="32"/>
      <c r="F988" s="32"/>
      <c r="G988" s="32"/>
      <c r="H988" s="32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</row>
    <row r="989" spans="1:32" ht="12.75" customHeight="1">
      <c r="A989" s="32"/>
      <c r="B989" s="32"/>
      <c r="C989" s="32"/>
      <c r="D989" s="32"/>
      <c r="E989" s="32"/>
      <c r="F989" s="32"/>
      <c r="G989" s="32"/>
      <c r="H989" s="32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</row>
    <row r="990" spans="1:32" ht="12.75" customHeight="1">
      <c r="A990" s="32"/>
      <c r="B990" s="32"/>
      <c r="C990" s="32"/>
      <c r="D990" s="32"/>
      <c r="E990" s="32"/>
      <c r="F990" s="32"/>
      <c r="G990" s="32"/>
      <c r="H990" s="32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</row>
    <row r="991" spans="1:32" ht="12.75" customHeight="1">
      <c r="A991" s="32"/>
      <c r="B991" s="32"/>
      <c r="C991" s="32"/>
      <c r="D991" s="32"/>
      <c r="E991" s="32"/>
      <c r="F991" s="32"/>
      <c r="G991" s="32"/>
      <c r="H991" s="32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</row>
    <row r="992" spans="1:32" ht="12.75" customHeight="1">
      <c r="A992" s="32"/>
      <c r="B992" s="32"/>
      <c r="C992" s="32"/>
      <c r="D992" s="32"/>
      <c r="E992" s="32"/>
      <c r="F992" s="32"/>
      <c r="G992" s="32"/>
      <c r="H992" s="32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</row>
    <row r="993" spans="1:32" ht="12.75" customHeight="1">
      <c r="A993" s="32"/>
      <c r="B993" s="32"/>
      <c r="C993" s="32"/>
      <c r="D993" s="32"/>
      <c r="E993" s="32"/>
      <c r="F993" s="32"/>
      <c r="G993" s="32"/>
      <c r="H993" s="32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</row>
    <row r="994" spans="1:32" ht="12.75" customHeight="1">
      <c r="A994" s="32"/>
      <c r="B994" s="32"/>
      <c r="C994" s="32"/>
      <c r="D994" s="32"/>
      <c r="E994" s="32"/>
      <c r="F994" s="32"/>
      <c r="G994" s="32"/>
      <c r="H994" s="32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</row>
    <row r="995" spans="1:32" ht="12.75" customHeight="1">
      <c r="A995" s="32"/>
      <c r="B995" s="32"/>
      <c r="C995" s="32"/>
      <c r="D995" s="32"/>
      <c r="E995" s="32"/>
      <c r="F995" s="32"/>
      <c r="G995" s="32"/>
      <c r="H995" s="32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</row>
    <row r="996" spans="1:32" ht="12.75" customHeight="1">
      <c r="A996" s="32"/>
      <c r="B996" s="32"/>
      <c r="C996" s="32"/>
      <c r="D996" s="32"/>
      <c r="E996" s="32"/>
      <c r="F996" s="32"/>
      <c r="G996" s="32"/>
      <c r="H996" s="32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</row>
    <row r="997" spans="1:32" ht="12.75" customHeight="1">
      <c r="A997" s="32"/>
      <c r="B997" s="32"/>
      <c r="C997" s="32"/>
      <c r="D997" s="32"/>
      <c r="E997" s="32"/>
      <c r="F997" s="32"/>
      <c r="G997" s="32"/>
      <c r="H997" s="32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</row>
    <row r="998" spans="1:32" ht="12.75" customHeight="1">
      <c r="A998" s="32"/>
      <c r="B998" s="32"/>
      <c r="C998" s="32"/>
      <c r="D998" s="32"/>
      <c r="E998" s="32"/>
      <c r="F998" s="32"/>
      <c r="G998" s="32"/>
      <c r="H998" s="32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</row>
    <row r="999" spans="1:32" ht="12.75" customHeight="1">
      <c r="A999" s="32"/>
      <c r="B999" s="32"/>
      <c r="C999" s="32"/>
      <c r="D999" s="32"/>
      <c r="E999" s="32"/>
      <c r="F999" s="32"/>
      <c r="G999" s="32"/>
      <c r="H999" s="32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</row>
    <row r="1000" spans="1:32" ht="12.75" customHeight="1">
      <c r="A1000" s="32"/>
      <c r="B1000" s="32"/>
      <c r="C1000" s="32"/>
      <c r="D1000" s="32"/>
      <c r="E1000" s="32"/>
      <c r="F1000" s="32"/>
      <c r="G1000" s="32"/>
      <c r="H1000" s="32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</row>
  </sheetData>
  <mergeCells count="29">
    <mergeCell ref="N412:N413"/>
    <mergeCell ref="O412:O413"/>
    <mergeCell ref="B412:G412"/>
    <mergeCell ref="H412:H413"/>
    <mergeCell ref="I412:I413"/>
    <mergeCell ref="J412:J413"/>
    <mergeCell ref="K412:K413"/>
    <mergeCell ref="L412:L413"/>
    <mergeCell ref="M412:M413"/>
    <mergeCell ref="B3:G3"/>
    <mergeCell ref="B18:G18"/>
    <mergeCell ref="B32:G32"/>
    <mergeCell ref="B45:G45"/>
    <mergeCell ref="B60:G60"/>
    <mergeCell ref="B411:G411"/>
    <mergeCell ref="A412:A413"/>
    <mergeCell ref="K428:K429"/>
    <mergeCell ref="L428:L429"/>
    <mergeCell ref="M428:M429"/>
    <mergeCell ref="A428:A429"/>
    <mergeCell ref="B428:G428"/>
    <mergeCell ref="H428:H429"/>
    <mergeCell ref="I428:I429"/>
    <mergeCell ref="J428:J429"/>
    <mergeCell ref="B440:G440"/>
    <mergeCell ref="N428:N429"/>
    <mergeCell ref="O428:O429"/>
    <mergeCell ref="C424:G424"/>
    <mergeCell ref="B427:G427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Z1000"/>
  <sheetViews>
    <sheetView workbookViewId="0"/>
  </sheetViews>
  <sheetFormatPr baseColWidth="10" defaultColWidth="12.5703125" defaultRowHeight="15" customHeight="1"/>
  <cols>
    <col min="1" max="1" width="11.42578125" customWidth="1"/>
    <col min="2" max="2" width="7" customWidth="1"/>
    <col min="3" max="4" width="5.140625" customWidth="1"/>
    <col min="5" max="5" width="4.42578125" customWidth="1"/>
    <col min="6" max="6" width="5.140625" customWidth="1"/>
    <col min="7" max="7" width="4.42578125" customWidth="1"/>
    <col min="8" max="11" width="11.42578125" customWidth="1"/>
    <col min="12" max="15" width="11.5703125" customWidth="1"/>
    <col min="16" max="17" width="11.42578125" customWidth="1"/>
    <col min="18" max="26" width="10" customWidth="1"/>
  </cols>
  <sheetData>
    <row r="1" spans="1:26" ht="12.75" customHeight="1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>
      <c r="A2" s="44" t="s">
        <v>89</v>
      </c>
      <c r="B2" s="32"/>
      <c r="C2" s="32"/>
      <c r="D2" s="32"/>
      <c r="E2" s="32"/>
      <c r="F2" s="32"/>
      <c r="G2" s="32"/>
      <c r="H2" s="32"/>
      <c r="I2" s="5"/>
      <c r="J2" s="5"/>
      <c r="K2" s="32"/>
      <c r="L2" s="5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5.5" customHeight="1">
      <c r="A3" s="32"/>
      <c r="B3" s="212" t="s">
        <v>1</v>
      </c>
      <c r="C3" s="213"/>
      <c r="D3" s="213"/>
      <c r="E3" s="213"/>
      <c r="F3" s="213"/>
      <c r="G3" s="213"/>
      <c r="H3" s="32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2.75" customHeight="1">
      <c r="A4" s="150" t="s">
        <v>9</v>
      </c>
      <c r="B4" s="151">
        <v>1</v>
      </c>
      <c r="C4" s="151">
        <v>2</v>
      </c>
      <c r="D4" s="151">
        <v>3</v>
      </c>
      <c r="E4" s="151">
        <v>4</v>
      </c>
      <c r="F4" s="151">
        <v>5</v>
      </c>
      <c r="G4" s="151">
        <v>6</v>
      </c>
      <c r="H4" s="152" t="s">
        <v>10</v>
      </c>
      <c r="I4" s="15"/>
      <c r="J4" s="15"/>
      <c r="K4" s="16"/>
      <c r="L4" s="17"/>
      <c r="M4" s="6"/>
      <c r="N4" s="6"/>
      <c r="O4" s="5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1" t="s">
        <v>90</v>
      </c>
      <c r="B5" s="13">
        <v>190</v>
      </c>
      <c r="C5" s="13"/>
      <c r="D5" s="13"/>
      <c r="E5" s="13"/>
      <c r="F5" s="13"/>
      <c r="G5" s="13"/>
      <c r="H5" s="19"/>
      <c r="I5" s="15"/>
      <c r="J5" s="15"/>
      <c r="K5" s="16"/>
      <c r="L5" s="17"/>
      <c r="M5" s="20">
        <f>B5</f>
        <v>190</v>
      </c>
      <c r="N5" s="6"/>
      <c r="O5" s="5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>
        <v>1501</v>
      </c>
      <c r="B6" s="32"/>
      <c r="C6" s="32">
        <v>157</v>
      </c>
      <c r="D6" s="32"/>
      <c r="E6" s="32"/>
      <c r="F6" s="32"/>
      <c r="G6" s="32"/>
      <c r="H6" s="33"/>
      <c r="I6" s="5"/>
      <c r="J6" s="5"/>
      <c r="K6" s="32"/>
      <c r="L6" s="17">
        <f>C6/B5</f>
        <v>0.82631578947368423</v>
      </c>
      <c r="M6" s="153">
        <v>157</v>
      </c>
      <c r="N6" s="23">
        <f t="shared" ref="N6:N7" si="0">M6/M5</f>
        <v>0.82631578947368423</v>
      </c>
      <c r="O6" s="5">
        <f t="shared" ref="O6:O7" si="1">100%-N6</f>
        <v>0.17368421052631577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>
        <v>1502</v>
      </c>
      <c r="B7" s="32"/>
      <c r="C7" s="32"/>
      <c r="D7" s="32">
        <v>155</v>
      </c>
      <c r="E7" s="32"/>
      <c r="F7" s="32"/>
      <c r="G7" s="32"/>
      <c r="H7" s="33"/>
      <c r="I7" s="32"/>
      <c r="J7" s="32"/>
      <c r="K7" s="32"/>
      <c r="L7" s="17">
        <f>D7/C6</f>
        <v>0.98726114649681529</v>
      </c>
      <c r="M7" s="153">
        <v>156</v>
      </c>
      <c r="N7" s="23">
        <f t="shared" si="0"/>
        <v>0.99363057324840764</v>
      </c>
      <c r="O7" s="5">
        <f t="shared" si="1"/>
        <v>6.3694267515923553E-3</v>
      </c>
      <c r="P7" s="32"/>
      <c r="Q7" s="155">
        <f>M7/M5</f>
        <v>0.82105263157894737</v>
      </c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42">
        <v>1601</v>
      </c>
      <c r="B8" s="32"/>
      <c r="C8" s="32"/>
      <c r="D8" s="32"/>
      <c r="E8" s="32">
        <v>197</v>
      </c>
      <c r="F8" s="32"/>
      <c r="G8" s="32"/>
      <c r="H8" s="33"/>
      <c r="I8" s="32"/>
      <c r="J8" s="32"/>
      <c r="K8" s="32"/>
      <c r="L8" s="32"/>
      <c r="M8" s="32">
        <v>204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42">
        <v>1602</v>
      </c>
      <c r="B9" s="32"/>
      <c r="C9" s="32"/>
      <c r="D9" s="32"/>
      <c r="E9" s="32"/>
      <c r="F9" s="32">
        <v>181</v>
      </c>
      <c r="G9" s="32"/>
      <c r="H9" s="32"/>
      <c r="I9" s="32"/>
      <c r="J9" s="32"/>
      <c r="K9" s="32"/>
      <c r="L9" s="32"/>
      <c r="M9" s="32">
        <v>186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>
        <v>1701</v>
      </c>
      <c r="B10" s="32"/>
      <c r="C10" s="32"/>
      <c r="D10" s="32"/>
      <c r="E10" s="32"/>
      <c r="F10" s="32"/>
      <c r="G10" s="32">
        <v>168</v>
      </c>
      <c r="H10" s="32">
        <v>146</v>
      </c>
      <c r="I10" s="32"/>
      <c r="J10" s="32"/>
      <c r="K10" s="32"/>
      <c r="L10" s="32"/>
      <c r="M10" s="32">
        <v>172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>
      <c r="A11" s="32">
        <v>1702</v>
      </c>
      <c r="B11" s="32"/>
      <c r="C11" s="32"/>
      <c r="D11" s="32"/>
      <c r="E11" s="32"/>
      <c r="F11" s="32"/>
      <c r="G11" s="32">
        <v>16</v>
      </c>
      <c r="H11" s="32">
        <v>15</v>
      </c>
      <c r="I11" s="32"/>
      <c r="J11" s="32"/>
      <c r="K11" s="32"/>
      <c r="L11" s="32"/>
      <c r="M11" s="32">
        <v>25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>
      <c r="A12" s="4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>
      <c r="A13" s="42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>
      <c r="A14" s="42"/>
      <c r="B14" s="32"/>
      <c r="C14" s="32"/>
      <c r="D14" s="32"/>
      <c r="E14" s="32"/>
      <c r="F14" s="32"/>
      <c r="G14" s="32"/>
      <c r="H14" s="32">
        <f>SUM(H10)</f>
        <v>146</v>
      </c>
      <c r="I14" s="5">
        <f>H10/B5</f>
        <v>0.76842105263157889</v>
      </c>
      <c r="J14" s="5">
        <f>H14/B5</f>
        <v>0.76842105263157889</v>
      </c>
      <c r="K14" s="5">
        <f>J14-I14</f>
        <v>0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>
      <c r="A15" s="42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>
      <c r="A17" s="44" t="s">
        <v>91</v>
      </c>
      <c r="B17" s="32"/>
      <c r="C17" s="32"/>
      <c r="D17" s="32"/>
      <c r="E17" s="32"/>
      <c r="F17" s="32"/>
      <c r="G17" s="32"/>
      <c r="H17" s="32"/>
      <c r="I17" s="5"/>
      <c r="J17" s="5"/>
      <c r="K17" s="32"/>
      <c r="L17" s="5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25.5" customHeight="1">
      <c r="A18" s="32"/>
      <c r="B18" s="212" t="s">
        <v>1</v>
      </c>
      <c r="C18" s="213"/>
      <c r="D18" s="213"/>
      <c r="E18" s="213"/>
      <c r="F18" s="213"/>
      <c r="G18" s="213"/>
      <c r="H18" s="32"/>
      <c r="I18" s="7" t="s">
        <v>2</v>
      </c>
      <c r="J18" s="7" t="s">
        <v>3</v>
      </c>
      <c r="K18" s="8" t="s">
        <v>4</v>
      </c>
      <c r="L18" s="7" t="s">
        <v>5</v>
      </c>
      <c r="M18" s="9" t="s">
        <v>6</v>
      </c>
      <c r="N18" s="9" t="s">
        <v>7</v>
      </c>
      <c r="O18" s="10" t="s">
        <v>8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>
      <c r="A19" s="150" t="s">
        <v>9</v>
      </c>
      <c r="B19" s="151">
        <v>1</v>
      </c>
      <c r="C19" s="151">
        <v>2</v>
      </c>
      <c r="D19" s="151">
        <v>3</v>
      </c>
      <c r="E19" s="151">
        <v>4</v>
      </c>
      <c r="F19" s="151">
        <v>5</v>
      </c>
      <c r="G19" s="151">
        <v>6</v>
      </c>
      <c r="H19" s="152" t="s">
        <v>10</v>
      </c>
      <c r="I19" s="15"/>
      <c r="J19" s="15"/>
      <c r="K19" s="16"/>
      <c r="L19" s="17"/>
      <c r="M19" s="6"/>
      <c r="N19" s="6"/>
      <c r="O19" s="5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>
      <c r="A20" s="31" t="s">
        <v>92</v>
      </c>
      <c r="B20" s="13">
        <v>26</v>
      </c>
      <c r="C20" s="13"/>
      <c r="D20" s="13"/>
      <c r="E20" s="13"/>
      <c r="F20" s="13"/>
      <c r="G20" s="13"/>
      <c r="H20" s="19"/>
      <c r="I20" s="15"/>
      <c r="J20" s="15"/>
      <c r="K20" s="16"/>
      <c r="L20" s="17"/>
      <c r="M20" s="20">
        <f>B20</f>
        <v>26</v>
      </c>
      <c r="N20" s="6"/>
      <c r="O20" s="5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>
      <c r="A21" s="32">
        <v>1502</v>
      </c>
      <c r="B21" s="32"/>
      <c r="C21" s="32">
        <v>20</v>
      </c>
      <c r="D21" s="32"/>
      <c r="E21" s="32"/>
      <c r="F21" s="32"/>
      <c r="G21" s="32"/>
      <c r="H21" s="33"/>
      <c r="I21" s="5"/>
      <c r="J21" s="5"/>
      <c r="K21" s="32"/>
      <c r="L21" s="17">
        <f>C21/B20</f>
        <v>0.76923076923076927</v>
      </c>
      <c r="M21" s="153">
        <v>20</v>
      </c>
      <c r="N21" s="23">
        <f>M21/M20</f>
        <v>0.76923076923076927</v>
      </c>
      <c r="O21" s="5">
        <f>100%-N21</f>
        <v>0.23076923076923073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42">
        <v>1601</v>
      </c>
      <c r="B22" s="32"/>
      <c r="C22" s="32"/>
      <c r="D22" s="32">
        <v>14</v>
      </c>
      <c r="E22" s="32"/>
      <c r="F22" s="32"/>
      <c r="G22" s="32"/>
      <c r="H22" s="33"/>
      <c r="I22" s="32"/>
      <c r="J22" s="32"/>
      <c r="K22" s="32"/>
      <c r="L22" s="32"/>
      <c r="M22" s="32">
        <v>18</v>
      </c>
      <c r="N22" s="32"/>
      <c r="O22" s="32"/>
      <c r="P22" s="32"/>
      <c r="Q22" s="155">
        <f>M22/M20</f>
        <v>0.69230769230769229</v>
      </c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42">
        <v>1602</v>
      </c>
      <c r="B23" s="32"/>
      <c r="C23" s="32"/>
      <c r="D23" s="32"/>
      <c r="E23" s="32">
        <v>12</v>
      </c>
      <c r="F23" s="32"/>
      <c r="G23" s="32"/>
      <c r="H23" s="32"/>
      <c r="I23" s="32"/>
      <c r="J23" s="32"/>
      <c r="K23" s="32"/>
      <c r="L23" s="32"/>
      <c r="M23" s="32">
        <v>17</v>
      </c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2">
        <v>1701</v>
      </c>
      <c r="B24" s="32"/>
      <c r="C24" s="32"/>
      <c r="D24" s="32"/>
      <c r="E24" s="32"/>
      <c r="F24" s="32">
        <v>11</v>
      </c>
      <c r="G24" s="32"/>
      <c r="H24" s="32"/>
      <c r="I24" s="32"/>
      <c r="J24" s="32"/>
      <c r="K24" s="32"/>
      <c r="L24" s="32"/>
      <c r="M24" s="32">
        <v>17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>
        <v>1702</v>
      </c>
      <c r="B25" s="32"/>
      <c r="C25" s="32"/>
      <c r="D25" s="32"/>
      <c r="E25" s="32"/>
      <c r="F25" s="32"/>
      <c r="G25" s="32">
        <v>10</v>
      </c>
      <c r="H25" s="32">
        <v>6</v>
      </c>
      <c r="I25" s="32"/>
      <c r="J25" s="32"/>
      <c r="K25" s="32"/>
      <c r="L25" s="32"/>
      <c r="M25" s="32">
        <v>14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4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>
      <c r="A29" s="32"/>
      <c r="B29" s="32"/>
      <c r="C29" s="32"/>
      <c r="D29" s="32"/>
      <c r="E29" s="32"/>
      <c r="F29" s="32"/>
      <c r="G29" s="32"/>
      <c r="H29" s="32">
        <f>SUM(H25)</f>
        <v>6</v>
      </c>
      <c r="I29" s="5">
        <f>H25/B20</f>
        <v>0.23076923076923078</v>
      </c>
      <c r="J29" s="5">
        <f>H29/B20</f>
        <v>0.23076923076923078</v>
      </c>
      <c r="K29" s="5">
        <f>J29-I29</f>
        <v>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44" t="s">
        <v>93</v>
      </c>
      <c r="B31" s="32"/>
      <c r="C31" s="32"/>
      <c r="D31" s="32"/>
      <c r="E31" s="32"/>
      <c r="F31" s="32"/>
      <c r="G31" s="32"/>
      <c r="H31" s="32"/>
      <c r="I31" s="5"/>
      <c r="J31" s="5"/>
      <c r="K31" s="32"/>
      <c r="L31" s="5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25.5" customHeight="1">
      <c r="A32" s="32"/>
      <c r="B32" s="212" t="s">
        <v>1</v>
      </c>
      <c r="C32" s="213"/>
      <c r="D32" s="213"/>
      <c r="E32" s="213"/>
      <c r="F32" s="213"/>
      <c r="G32" s="213"/>
      <c r="H32" s="32"/>
      <c r="I32" s="7" t="s">
        <v>2</v>
      </c>
      <c r="J32" s="7" t="s">
        <v>3</v>
      </c>
      <c r="K32" s="8" t="s">
        <v>4</v>
      </c>
      <c r="L32" s="7" t="s">
        <v>5</v>
      </c>
      <c r="M32" s="9" t="s">
        <v>6</v>
      </c>
      <c r="N32" s="9" t="s">
        <v>7</v>
      </c>
      <c r="O32" s="10" t="s">
        <v>8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>
      <c r="A33" s="150" t="s">
        <v>9</v>
      </c>
      <c r="B33" s="151">
        <v>1</v>
      </c>
      <c r="C33" s="151">
        <v>2</v>
      </c>
      <c r="D33" s="151">
        <v>3</v>
      </c>
      <c r="E33" s="151">
        <v>4</v>
      </c>
      <c r="F33" s="151">
        <v>5</v>
      </c>
      <c r="G33" s="151">
        <v>6</v>
      </c>
      <c r="H33" s="152" t="s">
        <v>10</v>
      </c>
      <c r="I33" s="15"/>
      <c r="J33" s="15"/>
      <c r="K33" s="16"/>
      <c r="L33" s="17"/>
      <c r="M33" s="6"/>
      <c r="N33" s="6"/>
      <c r="O33" s="5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31" t="s">
        <v>94</v>
      </c>
      <c r="B34" s="13">
        <v>344</v>
      </c>
      <c r="C34" s="13"/>
      <c r="D34" s="13"/>
      <c r="E34" s="13"/>
      <c r="F34" s="13"/>
      <c r="G34" s="13"/>
      <c r="H34" s="19"/>
      <c r="I34" s="15"/>
      <c r="J34" s="15"/>
      <c r="K34" s="16"/>
      <c r="L34" s="17"/>
      <c r="M34" s="20">
        <f>B34</f>
        <v>344</v>
      </c>
      <c r="N34" s="6"/>
      <c r="O34" s="5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42">
        <v>1601</v>
      </c>
      <c r="B35" s="32"/>
      <c r="C35" s="32">
        <v>312</v>
      </c>
      <c r="D35" s="32"/>
      <c r="E35" s="32"/>
      <c r="F35" s="32"/>
      <c r="G35" s="32"/>
      <c r="H35" s="33"/>
      <c r="I35" s="5"/>
      <c r="J35" s="5"/>
      <c r="K35" s="32"/>
      <c r="L35" s="17">
        <f>C35/B34</f>
        <v>0.90697674418604646</v>
      </c>
      <c r="M35" s="153">
        <v>313</v>
      </c>
      <c r="N35" s="23">
        <f>M35/M34</f>
        <v>0.90988372093023251</v>
      </c>
      <c r="O35" s="5">
        <f>100%-N35</f>
        <v>9.0116279069767491E-2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>
      <c r="A36" s="42">
        <v>1602</v>
      </c>
      <c r="B36" s="32"/>
      <c r="C36" s="32"/>
      <c r="D36" s="32">
        <v>259</v>
      </c>
      <c r="E36" s="32"/>
      <c r="F36" s="32"/>
      <c r="G36" s="32"/>
      <c r="H36" s="32"/>
      <c r="I36" s="5"/>
      <c r="J36" s="5"/>
      <c r="K36" s="32"/>
      <c r="L36" s="5"/>
      <c r="M36" s="153">
        <v>263</v>
      </c>
      <c r="N36" s="23"/>
      <c r="O36" s="5"/>
      <c r="P36" s="32"/>
      <c r="Q36" s="155">
        <f>M36/M34</f>
        <v>0.76453488372093026</v>
      </c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32">
        <v>1701</v>
      </c>
      <c r="B37" s="32"/>
      <c r="C37" s="32"/>
      <c r="D37" s="32"/>
      <c r="E37" s="32">
        <v>241</v>
      </c>
      <c r="F37" s="32"/>
      <c r="G37" s="32"/>
      <c r="H37" s="32"/>
      <c r="I37" s="5"/>
      <c r="J37" s="5"/>
      <c r="K37" s="32"/>
      <c r="L37" s="5"/>
      <c r="M37" s="153">
        <v>261</v>
      </c>
      <c r="N37" s="23"/>
      <c r="O37" s="5"/>
      <c r="P37" s="32"/>
      <c r="Q37" s="155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2">
        <v>1702</v>
      </c>
      <c r="B38" s="32"/>
      <c r="C38" s="32"/>
      <c r="D38" s="32"/>
      <c r="E38" s="32"/>
      <c r="F38" s="32">
        <v>217</v>
      </c>
      <c r="G38" s="32"/>
      <c r="H38" s="32"/>
      <c r="I38" s="5"/>
      <c r="J38" s="5"/>
      <c r="K38" s="32"/>
      <c r="L38" s="5"/>
      <c r="M38" s="153">
        <v>236</v>
      </c>
      <c r="N38" s="23"/>
      <c r="O38" s="5"/>
      <c r="P38" s="32"/>
      <c r="Q38" s="155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44" t="s">
        <v>95</v>
      </c>
      <c r="B42" s="32"/>
      <c r="C42" s="32"/>
      <c r="D42" s="32"/>
      <c r="E42" s="32"/>
      <c r="F42" s="32"/>
      <c r="G42" s="32"/>
      <c r="H42" s="32"/>
      <c r="I42" s="5"/>
      <c r="J42" s="5"/>
      <c r="K42" s="32"/>
      <c r="L42" s="5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25.5" customHeight="1">
      <c r="A43" s="32"/>
      <c r="B43" s="212" t="s">
        <v>1</v>
      </c>
      <c r="C43" s="213"/>
      <c r="D43" s="213"/>
      <c r="E43" s="213"/>
      <c r="F43" s="213"/>
      <c r="G43" s="213"/>
      <c r="H43" s="32"/>
      <c r="I43" s="7" t="s">
        <v>2</v>
      </c>
      <c r="J43" s="7" t="s">
        <v>3</v>
      </c>
      <c r="K43" s="8" t="s">
        <v>4</v>
      </c>
      <c r="L43" s="7" t="s">
        <v>5</v>
      </c>
      <c r="M43" s="9" t="s">
        <v>6</v>
      </c>
      <c r="N43" s="9" t="s">
        <v>7</v>
      </c>
      <c r="O43" s="10" t="s">
        <v>8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150" t="s">
        <v>9</v>
      </c>
      <c r="B44" s="151">
        <v>1</v>
      </c>
      <c r="C44" s="151">
        <v>2</v>
      </c>
      <c r="D44" s="151">
        <v>3</v>
      </c>
      <c r="E44" s="151">
        <v>4</v>
      </c>
      <c r="F44" s="151">
        <v>5</v>
      </c>
      <c r="G44" s="151">
        <v>6</v>
      </c>
      <c r="H44" s="152" t="s">
        <v>10</v>
      </c>
      <c r="I44" s="15"/>
      <c r="J44" s="15"/>
      <c r="K44" s="16"/>
      <c r="L44" s="17"/>
      <c r="M44" s="6"/>
      <c r="N44" s="6"/>
      <c r="O44" s="5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42">
        <v>1601</v>
      </c>
      <c r="B45" s="13">
        <v>26</v>
      </c>
      <c r="C45" s="13"/>
      <c r="D45" s="13"/>
      <c r="E45" s="13"/>
      <c r="F45" s="13"/>
      <c r="G45" s="13"/>
      <c r="H45" s="19"/>
      <c r="I45" s="15"/>
      <c r="J45" s="15"/>
      <c r="K45" s="16"/>
      <c r="L45" s="17"/>
      <c r="M45" s="20">
        <f>B45</f>
        <v>26</v>
      </c>
      <c r="N45" s="6"/>
      <c r="O45" s="5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42">
        <v>1602</v>
      </c>
      <c r="B46" s="32"/>
      <c r="C46" s="32">
        <v>14</v>
      </c>
      <c r="D46" s="32"/>
      <c r="E46" s="32"/>
      <c r="F46" s="32"/>
      <c r="G46" s="32"/>
      <c r="H46" s="32"/>
      <c r="I46" s="5"/>
      <c r="J46" s="5"/>
      <c r="K46" s="32"/>
      <c r="L46" s="17">
        <f>C46/B45</f>
        <v>0.53846153846153844</v>
      </c>
      <c r="M46" s="153">
        <v>26</v>
      </c>
      <c r="N46" s="23">
        <f>M46/M45</f>
        <v>1</v>
      </c>
      <c r="O46" s="5">
        <f>100%-N46</f>
        <v>0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>
      <c r="A47" s="32">
        <v>1701</v>
      </c>
      <c r="B47" s="32"/>
      <c r="C47" s="32"/>
      <c r="D47" s="32">
        <v>13</v>
      </c>
      <c r="E47" s="32"/>
      <c r="F47" s="32"/>
      <c r="G47" s="32"/>
      <c r="H47" s="32"/>
      <c r="I47" s="32"/>
      <c r="J47" s="32"/>
      <c r="K47" s="32"/>
      <c r="L47" s="32"/>
      <c r="M47" s="32">
        <v>13</v>
      </c>
      <c r="N47" s="32"/>
      <c r="O47" s="11">
        <f>M47/M45</f>
        <v>0.5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32">
        <v>1702</v>
      </c>
      <c r="B48" s="32"/>
      <c r="C48" s="32"/>
      <c r="D48" s="32"/>
      <c r="E48" s="32">
        <v>10</v>
      </c>
      <c r="F48" s="32"/>
      <c r="G48" s="32"/>
      <c r="H48" s="32"/>
      <c r="I48" s="32"/>
      <c r="J48" s="32"/>
      <c r="K48" s="32"/>
      <c r="L48" s="32"/>
      <c r="M48" s="32">
        <v>10</v>
      </c>
      <c r="N48" s="32"/>
      <c r="O48" s="11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>
      <c r="A51" s="44" t="s">
        <v>96</v>
      </c>
      <c r="B51" s="32"/>
      <c r="C51" s="32"/>
      <c r="D51" s="32"/>
      <c r="E51" s="32"/>
      <c r="F51" s="32"/>
      <c r="G51" s="32"/>
      <c r="H51" s="32"/>
      <c r="I51" s="5"/>
      <c r="J51" s="5"/>
      <c r="K51" s="32"/>
      <c r="L51" s="5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25.5" customHeight="1">
      <c r="A52" s="32"/>
      <c r="B52" s="212" t="s">
        <v>1</v>
      </c>
      <c r="C52" s="213"/>
      <c r="D52" s="213"/>
      <c r="E52" s="213"/>
      <c r="F52" s="213"/>
      <c r="G52" s="213"/>
      <c r="H52" s="32"/>
      <c r="I52" s="7" t="s">
        <v>2</v>
      </c>
      <c r="J52" s="7" t="s">
        <v>3</v>
      </c>
      <c r="K52" s="8" t="s">
        <v>4</v>
      </c>
      <c r="L52" s="7" t="s">
        <v>5</v>
      </c>
      <c r="M52" s="9" t="s">
        <v>6</v>
      </c>
      <c r="N52" s="9" t="s">
        <v>7</v>
      </c>
      <c r="O52" s="10" t="s">
        <v>8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150" t="s">
        <v>9</v>
      </c>
      <c r="B53" s="151">
        <v>1</v>
      </c>
      <c r="C53" s="151">
        <v>2</v>
      </c>
      <c r="D53" s="151">
        <v>3</v>
      </c>
      <c r="E53" s="151">
        <v>4</v>
      </c>
      <c r="F53" s="151">
        <v>5</v>
      </c>
      <c r="G53" s="151">
        <v>6</v>
      </c>
      <c r="H53" s="152" t="s">
        <v>10</v>
      </c>
      <c r="I53" s="15"/>
      <c r="J53" s="15"/>
      <c r="K53" s="16"/>
      <c r="L53" s="17"/>
      <c r="M53" s="6"/>
      <c r="N53" s="6"/>
      <c r="O53" s="5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42">
        <v>1602</v>
      </c>
      <c r="B54" s="13">
        <v>529</v>
      </c>
      <c r="C54" s="13"/>
      <c r="D54" s="13"/>
      <c r="E54" s="13"/>
      <c r="F54" s="13"/>
      <c r="G54" s="13"/>
      <c r="H54" s="19"/>
      <c r="I54" s="15"/>
      <c r="J54" s="15"/>
      <c r="K54" s="16"/>
      <c r="L54" s="17"/>
      <c r="M54" s="20">
        <f>B54</f>
        <v>529</v>
      </c>
      <c r="N54" s="6"/>
      <c r="O54" s="5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>
        <v>1701</v>
      </c>
      <c r="B55" s="32"/>
      <c r="C55" s="32">
        <v>389</v>
      </c>
      <c r="D55" s="32"/>
      <c r="E55" s="32"/>
      <c r="F55" s="32"/>
      <c r="G55" s="32"/>
      <c r="H55" s="32"/>
      <c r="I55" s="5"/>
      <c r="J55" s="5"/>
      <c r="K55" s="32"/>
      <c r="L55" s="17">
        <f>C55/B54</f>
        <v>0.73534971644612479</v>
      </c>
      <c r="M55" s="153">
        <v>389</v>
      </c>
      <c r="N55" s="23">
        <f>M55/M54</f>
        <v>0.73534971644612479</v>
      </c>
      <c r="O55" s="5">
        <f>100%-N55</f>
        <v>0.26465028355387521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>
        <v>1702</v>
      </c>
      <c r="B56" s="32"/>
      <c r="C56" s="32"/>
      <c r="D56" s="32">
        <v>338</v>
      </c>
      <c r="E56" s="32"/>
      <c r="F56" s="32"/>
      <c r="G56" s="32"/>
      <c r="H56" s="32"/>
      <c r="I56" s="32"/>
      <c r="J56" s="32"/>
      <c r="K56" s="32"/>
      <c r="L56" s="32"/>
      <c r="M56" s="32">
        <v>345</v>
      </c>
      <c r="N56" s="32"/>
      <c r="O56" s="11">
        <f>M56/M54</f>
        <v>0.65217391304347827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26.25" customHeight="1">
      <c r="A62" s="4"/>
      <c r="B62" s="178" t="s">
        <v>99</v>
      </c>
      <c r="C62" s="179"/>
      <c r="D62" s="179"/>
      <c r="E62" s="179"/>
      <c r="F62" s="179"/>
      <c r="G62" s="179"/>
      <c r="H62" s="73">
        <v>1701</v>
      </c>
      <c r="I62" s="74"/>
      <c r="J62" s="74"/>
      <c r="K62" s="74"/>
      <c r="L62" s="74"/>
      <c r="M62" s="74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20.25" customHeight="1">
      <c r="A63" s="180" t="s">
        <v>9</v>
      </c>
      <c r="B63" s="181" t="s">
        <v>100</v>
      </c>
      <c r="C63" s="182"/>
      <c r="D63" s="182"/>
      <c r="E63" s="182"/>
      <c r="F63" s="182"/>
      <c r="G63" s="182"/>
      <c r="H63" s="183" t="s">
        <v>10</v>
      </c>
      <c r="I63" s="177" t="s">
        <v>2</v>
      </c>
      <c r="J63" s="177" t="s">
        <v>3</v>
      </c>
      <c r="K63" s="184" t="s">
        <v>4</v>
      </c>
      <c r="L63" s="177" t="s">
        <v>5</v>
      </c>
      <c r="M63" s="175" t="s">
        <v>6</v>
      </c>
      <c r="N63" s="175" t="s">
        <v>7</v>
      </c>
      <c r="O63" s="177" t="s">
        <v>8</v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176"/>
      <c r="B64" s="75" t="s">
        <v>101</v>
      </c>
      <c r="C64" s="75" t="s">
        <v>102</v>
      </c>
      <c r="D64" s="75" t="s">
        <v>103</v>
      </c>
      <c r="E64" s="75" t="s">
        <v>104</v>
      </c>
      <c r="F64" s="75" t="s">
        <v>105</v>
      </c>
      <c r="G64" s="75" t="s">
        <v>106</v>
      </c>
      <c r="H64" s="176"/>
      <c r="I64" s="176"/>
      <c r="J64" s="176"/>
      <c r="K64" s="176"/>
      <c r="L64" s="176"/>
      <c r="M64" s="176"/>
      <c r="N64" s="176"/>
      <c r="O64" s="176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75">
        <v>1701</v>
      </c>
      <c r="B65" s="77">
        <v>35</v>
      </c>
      <c r="C65" s="77"/>
      <c r="D65" s="77"/>
      <c r="E65" s="77"/>
      <c r="F65" s="77"/>
      <c r="G65" s="77"/>
      <c r="H65" s="78"/>
      <c r="I65" s="79"/>
      <c r="J65" s="47"/>
      <c r="K65" s="48"/>
      <c r="L65" s="17"/>
      <c r="M65" s="80">
        <f>B65</f>
        <v>35</v>
      </c>
      <c r="N65" s="43"/>
      <c r="O65" s="17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75" t="s">
        <v>107</v>
      </c>
      <c r="B66" s="77"/>
      <c r="C66" s="77">
        <v>21</v>
      </c>
      <c r="D66" s="77"/>
      <c r="E66" s="77"/>
      <c r="F66" s="77"/>
      <c r="G66" s="77"/>
      <c r="H66" s="78"/>
      <c r="I66" s="81"/>
      <c r="J66" s="5"/>
      <c r="K66" s="82"/>
      <c r="L66" s="83">
        <f>IF(C66=0,"",C66/B65)</f>
        <v>0.6</v>
      </c>
      <c r="M66" s="84">
        <v>21</v>
      </c>
      <c r="N66" s="85">
        <f t="shared" ref="N66:N70" si="2">IF(M66=0,"",M66/M65)</f>
        <v>0.6</v>
      </c>
      <c r="O66" s="85">
        <f t="shared" ref="O66:O70" si="3">IF(M66=0,"",100%-N66)</f>
        <v>0.4</v>
      </c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75" t="s">
        <v>108</v>
      </c>
      <c r="B67" s="77"/>
      <c r="C67" s="77"/>
      <c r="D67" s="77"/>
      <c r="E67" s="77"/>
      <c r="F67" s="77"/>
      <c r="G67" s="77"/>
      <c r="H67" s="78"/>
      <c r="I67" s="81"/>
      <c r="J67" s="5"/>
      <c r="K67" s="82"/>
      <c r="L67" s="86" t="str">
        <f>IF(D67=0,"",D67/C66)</f>
        <v/>
      </c>
      <c r="M67" s="84"/>
      <c r="N67" s="87" t="str">
        <f t="shared" si="2"/>
        <v/>
      </c>
      <c r="O67" s="87" t="str">
        <f t="shared" si="3"/>
        <v/>
      </c>
      <c r="P67" s="11">
        <f>M67/M65</f>
        <v>0</v>
      </c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75" t="s">
        <v>109</v>
      </c>
      <c r="B68" s="77"/>
      <c r="C68" s="77"/>
      <c r="D68" s="77"/>
      <c r="E68" s="77"/>
      <c r="F68" s="77"/>
      <c r="G68" s="77"/>
      <c r="H68" s="78"/>
      <c r="I68" s="81"/>
      <c r="J68" s="5"/>
      <c r="K68" s="82"/>
      <c r="L68" s="86" t="str">
        <f>IF(E68=0,"",E68/D67)</f>
        <v/>
      </c>
      <c r="M68" s="84"/>
      <c r="N68" s="87" t="str">
        <f t="shared" si="2"/>
        <v/>
      </c>
      <c r="O68" s="87" t="str">
        <f t="shared" si="3"/>
        <v/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75" t="s">
        <v>110</v>
      </c>
      <c r="B69" s="77"/>
      <c r="C69" s="77"/>
      <c r="D69" s="77"/>
      <c r="E69" s="77"/>
      <c r="F69" s="77"/>
      <c r="G69" s="77"/>
      <c r="H69" s="78"/>
      <c r="I69" s="81"/>
      <c r="J69" s="5"/>
      <c r="K69" s="82"/>
      <c r="L69" s="86" t="str">
        <f>IF(F69=0,"",F69/E68)</f>
        <v/>
      </c>
      <c r="M69" s="84"/>
      <c r="N69" s="87" t="str">
        <f t="shared" si="2"/>
        <v/>
      </c>
      <c r="O69" s="87" t="str">
        <f t="shared" si="3"/>
        <v/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75">
        <v>1902</v>
      </c>
      <c r="B70" s="77"/>
      <c r="C70" s="77"/>
      <c r="D70" s="77"/>
      <c r="E70" s="77"/>
      <c r="F70" s="77"/>
      <c r="G70" s="77"/>
      <c r="H70" s="78"/>
      <c r="I70" s="81"/>
      <c r="J70" s="5"/>
      <c r="K70" s="82"/>
      <c r="L70" s="86" t="str">
        <f>IF(G70=0,"",G70/F69)</f>
        <v/>
      </c>
      <c r="M70" s="88"/>
      <c r="N70" s="87" t="str">
        <f t="shared" si="2"/>
        <v/>
      </c>
      <c r="O70" s="87" t="str">
        <f t="shared" si="3"/>
        <v/>
      </c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89"/>
      <c r="B71" s="77"/>
      <c r="C71" s="77"/>
      <c r="D71" s="77"/>
      <c r="E71" s="77"/>
      <c r="F71" s="77"/>
      <c r="G71" s="77"/>
      <c r="H71" s="78"/>
      <c r="I71" s="81"/>
      <c r="J71" s="5"/>
      <c r="K71" s="32"/>
      <c r="L71" s="90"/>
      <c r="M71" s="88"/>
      <c r="N71" s="91"/>
      <c r="O71" s="9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89"/>
      <c r="B72" s="77"/>
      <c r="C72" s="77"/>
      <c r="D72" s="77"/>
      <c r="E72" s="77"/>
      <c r="F72" s="77"/>
      <c r="G72" s="77"/>
      <c r="H72" s="78"/>
      <c r="I72" s="81"/>
      <c r="J72" s="5"/>
      <c r="K72" s="32"/>
      <c r="L72" s="90"/>
      <c r="M72" s="88"/>
      <c r="N72" s="91"/>
      <c r="O72" s="9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89"/>
      <c r="B73" s="77"/>
      <c r="C73" s="77"/>
      <c r="D73" s="77"/>
      <c r="E73" s="77"/>
      <c r="F73" s="77"/>
      <c r="G73" s="77"/>
      <c r="H73" s="78"/>
      <c r="I73" s="81"/>
      <c r="J73" s="5"/>
      <c r="K73" s="32"/>
      <c r="L73" s="90"/>
      <c r="M73" s="88"/>
      <c r="N73" s="91"/>
      <c r="O73" s="9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89"/>
      <c r="B74" s="77"/>
      <c r="C74" s="77"/>
      <c r="D74" s="77"/>
      <c r="E74" s="77"/>
      <c r="F74" s="77"/>
      <c r="G74" s="77"/>
      <c r="H74" s="78"/>
      <c r="I74" s="93"/>
      <c r="J74" s="70"/>
      <c r="K74" s="69"/>
      <c r="L74" s="94"/>
      <c r="M74" s="88"/>
      <c r="N74" s="95"/>
      <c r="O74" s="96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8" customHeight="1">
      <c r="A75" s="31"/>
      <c r="B75" s="32"/>
      <c r="C75" s="172" t="s">
        <v>114</v>
      </c>
      <c r="D75" s="173"/>
      <c r="E75" s="173"/>
      <c r="F75" s="173"/>
      <c r="G75" s="174"/>
      <c r="H75" s="97">
        <f>SUM(H65:H74)</f>
        <v>0</v>
      </c>
      <c r="I75" s="98" t="str">
        <f>IF(H73=0,"",H73/B65)</f>
        <v/>
      </c>
      <c r="J75" s="98" t="str">
        <f>IF(H75=0,"",H75/B65)</f>
        <v/>
      </c>
      <c r="K75" s="98" t="str">
        <f>IF(H73=0,"",J75-I75)</f>
        <v/>
      </c>
      <c r="L75" s="5"/>
      <c r="M75" s="32"/>
      <c r="N75" s="23"/>
      <c r="O75" s="5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26.25" customHeight="1">
      <c r="A79" s="4"/>
      <c r="B79" s="178" t="s">
        <v>99</v>
      </c>
      <c r="C79" s="179"/>
      <c r="D79" s="179"/>
      <c r="E79" s="179"/>
      <c r="F79" s="179"/>
      <c r="G79" s="179"/>
      <c r="H79" s="73">
        <v>1702</v>
      </c>
      <c r="I79" s="74"/>
      <c r="J79" s="74"/>
      <c r="K79" s="74"/>
      <c r="L79" s="74"/>
      <c r="M79" s="74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20.25" customHeight="1">
      <c r="A80" s="180" t="s">
        <v>9</v>
      </c>
      <c r="B80" s="181" t="s">
        <v>100</v>
      </c>
      <c r="C80" s="182"/>
      <c r="D80" s="182"/>
      <c r="E80" s="182"/>
      <c r="F80" s="182"/>
      <c r="G80" s="182"/>
      <c r="H80" s="183" t="s">
        <v>10</v>
      </c>
      <c r="I80" s="177" t="s">
        <v>2</v>
      </c>
      <c r="J80" s="177" t="s">
        <v>3</v>
      </c>
      <c r="K80" s="184" t="s">
        <v>4</v>
      </c>
      <c r="L80" s="177" t="s">
        <v>5</v>
      </c>
      <c r="M80" s="175" t="s">
        <v>6</v>
      </c>
      <c r="N80" s="175" t="s">
        <v>7</v>
      </c>
      <c r="O80" s="177" t="s">
        <v>8</v>
      </c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176"/>
      <c r="B81" s="75" t="s">
        <v>101</v>
      </c>
      <c r="C81" s="75" t="s">
        <v>102</v>
      </c>
      <c r="D81" s="75" t="s">
        <v>103</v>
      </c>
      <c r="E81" s="75" t="s">
        <v>104</v>
      </c>
      <c r="F81" s="75" t="s">
        <v>105</v>
      </c>
      <c r="G81" s="75" t="s">
        <v>106</v>
      </c>
      <c r="H81" s="176"/>
      <c r="I81" s="176"/>
      <c r="J81" s="176"/>
      <c r="K81" s="176"/>
      <c r="L81" s="176"/>
      <c r="M81" s="176"/>
      <c r="N81" s="176"/>
      <c r="O81" s="176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75">
        <v>1702</v>
      </c>
      <c r="B82" s="77">
        <v>460</v>
      </c>
      <c r="C82" s="77"/>
      <c r="D82" s="77"/>
      <c r="E82" s="77"/>
      <c r="F82" s="77"/>
      <c r="G82" s="77"/>
      <c r="H82" s="78"/>
      <c r="I82" s="79"/>
      <c r="J82" s="47"/>
      <c r="K82" s="48"/>
      <c r="L82" s="17"/>
      <c r="M82" s="80">
        <f>B82</f>
        <v>460</v>
      </c>
      <c r="N82" s="43"/>
      <c r="O82" s="17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75">
        <v>1801</v>
      </c>
      <c r="B83" s="77"/>
      <c r="C83" s="77"/>
      <c r="D83" s="77"/>
      <c r="E83" s="77"/>
      <c r="F83" s="77"/>
      <c r="G83" s="77"/>
      <c r="H83" s="78"/>
      <c r="I83" s="81"/>
      <c r="J83" s="5"/>
      <c r="K83" s="82"/>
      <c r="L83" s="83" t="str">
        <f>IF(C83=0,"",C83/B82)</f>
        <v/>
      </c>
      <c r="M83" s="84"/>
      <c r="N83" s="85" t="str">
        <f t="shared" ref="N83:N87" si="4">IF(M83=0,"",M83/M82)</f>
        <v/>
      </c>
      <c r="O83" s="85" t="str">
        <f t="shared" ref="O83:O87" si="5">IF(M83=0,"",100%-N83)</f>
        <v/>
      </c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75">
        <v>1802</v>
      </c>
      <c r="B84" s="77"/>
      <c r="C84" s="77"/>
      <c r="D84" s="77"/>
      <c r="E84" s="77"/>
      <c r="F84" s="77"/>
      <c r="G84" s="77"/>
      <c r="H84" s="78"/>
      <c r="I84" s="81"/>
      <c r="J84" s="5"/>
      <c r="K84" s="82"/>
      <c r="L84" s="86" t="str">
        <f>IF(D84=0,"",D84/C83)</f>
        <v/>
      </c>
      <c r="M84" s="84"/>
      <c r="N84" s="87" t="str">
        <f t="shared" si="4"/>
        <v/>
      </c>
      <c r="O84" s="87" t="str">
        <f t="shared" si="5"/>
        <v/>
      </c>
      <c r="P84" s="11">
        <f>M84/M82</f>
        <v>0</v>
      </c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75">
        <v>1901</v>
      </c>
      <c r="B85" s="77"/>
      <c r="C85" s="77"/>
      <c r="D85" s="77"/>
      <c r="E85" s="77"/>
      <c r="F85" s="77"/>
      <c r="G85" s="77"/>
      <c r="H85" s="78"/>
      <c r="I85" s="81"/>
      <c r="J85" s="5"/>
      <c r="K85" s="82"/>
      <c r="L85" s="86" t="str">
        <f>IF(E85=0,"",E85/D84)</f>
        <v/>
      </c>
      <c r="M85" s="84"/>
      <c r="N85" s="87" t="str">
        <f t="shared" si="4"/>
        <v/>
      </c>
      <c r="O85" s="87" t="str">
        <f t="shared" si="5"/>
        <v/>
      </c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75">
        <v>1902</v>
      </c>
      <c r="B86" s="77"/>
      <c r="C86" s="77"/>
      <c r="D86" s="77"/>
      <c r="E86" s="77"/>
      <c r="F86" s="77"/>
      <c r="G86" s="77"/>
      <c r="H86" s="78"/>
      <c r="I86" s="81"/>
      <c r="J86" s="5"/>
      <c r="K86" s="82"/>
      <c r="L86" s="86" t="str">
        <f>IF(F86=0,"",F86/E85)</f>
        <v/>
      </c>
      <c r="M86" s="84"/>
      <c r="N86" s="87" t="str">
        <f t="shared" si="4"/>
        <v/>
      </c>
      <c r="O86" s="87" t="str">
        <f t="shared" si="5"/>
        <v/>
      </c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75">
        <v>2001</v>
      </c>
      <c r="B87" s="77"/>
      <c r="C87" s="77"/>
      <c r="D87" s="77"/>
      <c r="E87" s="77"/>
      <c r="F87" s="77"/>
      <c r="G87" s="77"/>
      <c r="H87" s="78"/>
      <c r="I87" s="81"/>
      <c r="J87" s="5"/>
      <c r="K87" s="82"/>
      <c r="L87" s="86" t="str">
        <f>IF(G87=0,"",G87/F86)</f>
        <v/>
      </c>
      <c r="M87" s="88"/>
      <c r="N87" s="87" t="str">
        <f t="shared" si="4"/>
        <v/>
      </c>
      <c r="O87" s="87" t="str">
        <f t="shared" si="5"/>
        <v/>
      </c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89"/>
      <c r="B88" s="77"/>
      <c r="C88" s="77"/>
      <c r="D88" s="77"/>
      <c r="E88" s="77"/>
      <c r="F88" s="77"/>
      <c r="G88" s="77"/>
      <c r="H88" s="78"/>
      <c r="I88" s="81"/>
      <c r="J88" s="5"/>
      <c r="K88" s="32"/>
      <c r="L88" s="90"/>
      <c r="M88" s="88"/>
      <c r="N88" s="91"/>
      <c r="O88" s="9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89"/>
      <c r="B89" s="77"/>
      <c r="C89" s="77"/>
      <c r="D89" s="77"/>
      <c r="E89" s="77"/>
      <c r="F89" s="77"/>
      <c r="G89" s="77"/>
      <c r="H89" s="78"/>
      <c r="I89" s="81"/>
      <c r="J89" s="5"/>
      <c r="K89" s="32"/>
      <c r="L89" s="90"/>
      <c r="M89" s="88"/>
      <c r="N89" s="91"/>
      <c r="O89" s="9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89"/>
      <c r="B90" s="77"/>
      <c r="C90" s="77"/>
      <c r="D90" s="77"/>
      <c r="E90" s="77"/>
      <c r="F90" s="77"/>
      <c r="G90" s="77"/>
      <c r="H90" s="78"/>
      <c r="I90" s="81"/>
      <c r="J90" s="5"/>
      <c r="K90" s="32"/>
      <c r="L90" s="90"/>
      <c r="M90" s="88"/>
      <c r="N90" s="91"/>
      <c r="O90" s="9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89"/>
      <c r="B91" s="77"/>
      <c r="C91" s="77"/>
      <c r="D91" s="77"/>
      <c r="E91" s="77"/>
      <c r="F91" s="77"/>
      <c r="G91" s="77"/>
      <c r="H91" s="78"/>
      <c r="I91" s="93"/>
      <c r="J91" s="70"/>
      <c r="K91" s="69"/>
      <c r="L91" s="94"/>
      <c r="M91" s="88"/>
      <c r="N91" s="95"/>
      <c r="O91" s="96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8" customHeight="1">
      <c r="A92" s="31"/>
      <c r="B92" s="190" t="s">
        <v>114</v>
      </c>
      <c r="C92" s="182"/>
      <c r="D92" s="182"/>
      <c r="E92" s="182"/>
      <c r="F92" s="182"/>
      <c r="G92" s="191"/>
      <c r="H92" s="97">
        <f>SUM(H82:H91)</f>
        <v>0</v>
      </c>
      <c r="I92" s="98" t="str">
        <f>IF(H90=0,"",H90/B82)</f>
        <v/>
      </c>
      <c r="J92" s="98" t="str">
        <f>IF(H92=0,"",H92/B82)</f>
        <v/>
      </c>
      <c r="K92" s="98" t="str">
        <f>IF(H90=0,"",J92-I92)</f>
        <v/>
      </c>
      <c r="L92" s="5"/>
      <c r="M92" s="32"/>
      <c r="N92" s="23"/>
      <c r="O92" s="5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9">
    <mergeCell ref="N63:N64"/>
    <mergeCell ref="O63:O64"/>
    <mergeCell ref="B63:G63"/>
    <mergeCell ref="H63:H64"/>
    <mergeCell ref="I63:I64"/>
    <mergeCell ref="J63:J64"/>
    <mergeCell ref="K63:K64"/>
    <mergeCell ref="L63:L64"/>
    <mergeCell ref="M63:M64"/>
    <mergeCell ref="B3:G3"/>
    <mergeCell ref="B18:G18"/>
    <mergeCell ref="B32:G32"/>
    <mergeCell ref="B43:G43"/>
    <mergeCell ref="B52:G52"/>
    <mergeCell ref="B62:G62"/>
    <mergeCell ref="A63:A64"/>
    <mergeCell ref="K80:K81"/>
    <mergeCell ref="L80:L81"/>
    <mergeCell ref="M80:M81"/>
    <mergeCell ref="A80:A81"/>
    <mergeCell ref="B80:G80"/>
    <mergeCell ref="H80:H81"/>
    <mergeCell ref="I80:I81"/>
    <mergeCell ref="J80:J81"/>
    <mergeCell ref="B92:G92"/>
    <mergeCell ref="N80:N81"/>
    <mergeCell ref="O80:O81"/>
    <mergeCell ref="C75:G75"/>
    <mergeCell ref="B79:G79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Z1000"/>
  <sheetViews>
    <sheetView workbookViewId="0"/>
  </sheetViews>
  <sheetFormatPr baseColWidth="10" defaultColWidth="12.5703125" defaultRowHeight="15" customHeight="1"/>
  <cols>
    <col min="1" max="1" width="11.42578125" customWidth="1"/>
    <col min="2" max="4" width="5.140625" customWidth="1"/>
    <col min="5" max="5" width="4.42578125" customWidth="1"/>
    <col min="6" max="6" width="5.140625" customWidth="1"/>
    <col min="7" max="7" width="3.42578125" customWidth="1"/>
    <col min="8" max="11" width="11.42578125" customWidth="1"/>
    <col min="12" max="15" width="11.5703125" customWidth="1"/>
    <col min="16" max="17" width="11.42578125" customWidth="1"/>
    <col min="18" max="26" width="10" customWidth="1"/>
  </cols>
  <sheetData>
    <row r="1" spans="1:26" ht="12.75" customHeight="1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2.75" customHeight="1">
      <c r="A3" s="44" t="s">
        <v>89</v>
      </c>
      <c r="B3" s="32"/>
      <c r="C3" s="32"/>
      <c r="D3" s="32"/>
      <c r="E3" s="32"/>
      <c r="F3" s="32"/>
      <c r="G3" s="32"/>
      <c r="H3" s="32"/>
      <c r="I3" s="5"/>
      <c r="J3" s="5"/>
      <c r="K3" s="32"/>
      <c r="L3" s="5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5.5" customHeight="1">
      <c r="A4" s="32"/>
      <c r="B4" s="212" t="s">
        <v>1</v>
      </c>
      <c r="C4" s="213"/>
      <c r="D4" s="213"/>
      <c r="E4" s="213"/>
      <c r="F4" s="213"/>
      <c r="G4" s="213"/>
      <c r="H4" s="32"/>
      <c r="I4" s="7" t="s">
        <v>2</v>
      </c>
      <c r="J4" s="7" t="s">
        <v>3</v>
      </c>
      <c r="K4" s="8" t="s">
        <v>4</v>
      </c>
      <c r="L4" s="7" t="s">
        <v>5</v>
      </c>
      <c r="M4" s="9" t="s">
        <v>6</v>
      </c>
      <c r="N4" s="9" t="s">
        <v>7</v>
      </c>
      <c r="O4" s="10" t="s">
        <v>8</v>
      </c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150" t="s">
        <v>9</v>
      </c>
      <c r="B5" s="151">
        <v>1</v>
      </c>
      <c r="C5" s="151">
        <v>2</v>
      </c>
      <c r="D5" s="151">
        <v>3</v>
      </c>
      <c r="E5" s="151">
        <v>4</v>
      </c>
      <c r="F5" s="151">
        <v>5</v>
      </c>
      <c r="G5" s="151">
        <v>6</v>
      </c>
      <c r="H5" s="152" t="s">
        <v>10</v>
      </c>
      <c r="I5" s="15"/>
      <c r="J5" s="15"/>
      <c r="K5" s="16"/>
      <c r="L5" s="17"/>
      <c r="M5" s="6"/>
      <c r="N5" s="6"/>
      <c r="O5" s="5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1" t="s">
        <v>90</v>
      </c>
      <c r="B6" s="13">
        <v>98</v>
      </c>
      <c r="C6" s="13"/>
      <c r="D6" s="13"/>
      <c r="E6" s="13"/>
      <c r="F6" s="13"/>
      <c r="G6" s="13"/>
      <c r="H6" s="19"/>
      <c r="I6" s="15"/>
      <c r="J6" s="15"/>
      <c r="K6" s="16"/>
      <c r="L6" s="17"/>
      <c r="M6" s="20">
        <f>B6</f>
        <v>98</v>
      </c>
      <c r="N6" s="6"/>
      <c r="O6" s="5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>
        <v>1501</v>
      </c>
      <c r="B7" s="32"/>
      <c r="C7" s="32">
        <v>80</v>
      </c>
      <c r="D7" s="32"/>
      <c r="E7" s="32"/>
      <c r="F7" s="32"/>
      <c r="G7" s="32"/>
      <c r="H7" s="32"/>
      <c r="I7" s="5"/>
      <c r="J7" s="5"/>
      <c r="K7" s="32"/>
      <c r="L7" s="17">
        <f>C7/B6</f>
        <v>0.81632653061224492</v>
      </c>
      <c r="M7" s="153">
        <v>80</v>
      </c>
      <c r="N7" s="23">
        <f t="shared" ref="N7:N8" si="0">M7/M6</f>
        <v>0.81632653061224492</v>
      </c>
      <c r="O7" s="5">
        <f t="shared" ref="O7:O8" si="1">100%-N7</f>
        <v>0.18367346938775508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>
        <v>1502</v>
      </c>
      <c r="B8" s="32"/>
      <c r="C8" s="32"/>
      <c r="D8" s="32">
        <v>77</v>
      </c>
      <c r="E8" s="32"/>
      <c r="F8" s="32"/>
      <c r="G8" s="32"/>
      <c r="H8" s="32"/>
      <c r="I8" s="32"/>
      <c r="J8" s="32"/>
      <c r="K8" s="32"/>
      <c r="L8" s="17">
        <f>D8/C7</f>
        <v>0.96250000000000002</v>
      </c>
      <c r="M8" s="153">
        <v>77</v>
      </c>
      <c r="N8" s="23">
        <f t="shared" si="0"/>
        <v>0.96250000000000002</v>
      </c>
      <c r="O8" s="5">
        <f t="shared" si="1"/>
        <v>3.7499999999999978E-2</v>
      </c>
      <c r="P8" s="32"/>
      <c r="Q8" s="155">
        <f>M8/M6</f>
        <v>0.7857142857142857</v>
      </c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42">
        <v>1601</v>
      </c>
      <c r="B9" s="32"/>
      <c r="C9" s="32"/>
      <c r="D9" s="32"/>
      <c r="E9" s="32">
        <v>77</v>
      </c>
      <c r="F9" s="32"/>
      <c r="G9" s="32"/>
      <c r="H9" s="32"/>
      <c r="I9" s="32"/>
      <c r="J9" s="32"/>
      <c r="K9" s="32"/>
      <c r="L9" s="5"/>
      <c r="M9" s="153">
        <v>77</v>
      </c>
      <c r="N9" s="23"/>
      <c r="O9" s="5"/>
      <c r="P9" s="32"/>
      <c r="Q9" s="155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>
        <v>1602</v>
      </c>
      <c r="B10" s="32"/>
      <c r="C10" s="32"/>
      <c r="D10" s="32"/>
      <c r="E10" s="32"/>
      <c r="F10" s="32">
        <v>77</v>
      </c>
      <c r="G10" s="32"/>
      <c r="H10" s="32"/>
      <c r="I10" s="32"/>
      <c r="J10" s="32"/>
      <c r="K10" s="32"/>
      <c r="L10" s="5"/>
      <c r="M10" s="153">
        <v>77</v>
      </c>
      <c r="N10" s="23"/>
      <c r="O10" s="5"/>
      <c r="P10" s="32"/>
      <c r="Q10" s="155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>
      <c r="A11" s="32">
        <v>1701</v>
      </c>
      <c r="B11" s="32"/>
      <c r="C11" s="32"/>
      <c r="D11" s="32"/>
      <c r="E11" s="32"/>
      <c r="F11" s="32"/>
      <c r="G11" s="32">
        <v>76</v>
      </c>
      <c r="H11" s="32">
        <v>75</v>
      </c>
      <c r="I11" s="32"/>
      <c r="J11" s="32"/>
      <c r="K11" s="32"/>
      <c r="L11" s="5"/>
      <c r="M11" s="153">
        <v>76</v>
      </c>
      <c r="N11" s="23"/>
      <c r="O11" s="5"/>
      <c r="P11" s="32"/>
      <c r="Q11" s="155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>
      <c r="A12" s="32">
        <v>1702</v>
      </c>
      <c r="B12" s="32"/>
      <c r="C12" s="32"/>
      <c r="D12" s="32"/>
      <c r="E12" s="32"/>
      <c r="F12" s="32"/>
      <c r="G12" s="32">
        <v>1</v>
      </c>
      <c r="H12" s="32"/>
      <c r="I12" s="32"/>
      <c r="J12" s="32"/>
      <c r="K12" s="32"/>
      <c r="L12" s="5"/>
      <c r="M12" s="153">
        <v>1</v>
      </c>
      <c r="N12" s="23"/>
      <c r="O12" s="5"/>
      <c r="P12" s="32"/>
      <c r="Q12" s="155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5"/>
      <c r="M13" s="153"/>
      <c r="N13" s="23"/>
      <c r="O13" s="5"/>
      <c r="P13" s="32"/>
      <c r="Q13" s="155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5"/>
      <c r="M14" s="153"/>
      <c r="N14" s="23"/>
      <c r="O14" s="5"/>
      <c r="P14" s="32"/>
      <c r="Q14" s="155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>
      <c r="A15" s="32"/>
      <c r="B15" s="32"/>
      <c r="C15" s="32"/>
      <c r="D15" s="32"/>
      <c r="E15" s="32"/>
      <c r="F15" s="32"/>
      <c r="G15" s="32"/>
      <c r="H15" s="32">
        <f>SUM(H11)</f>
        <v>75</v>
      </c>
      <c r="I15" s="5">
        <f>H11/B6</f>
        <v>0.76530612244897955</v>
      </c>
      <c r="J15" s="5">
        <f>H15/B6</f>
        <v>0.76530612244897955</v>
      </c>
      <c r="K15" s="5">
        <f>J15-I15</f>
        <v>0</v>
      </c>
      <c r="L15" s="5"/>
      <c r="M15" s="153"/>
      <c r="N15" s="23"/>
      <c r="O15" s="5"/>
      <c r="P15" s="32"/>
      <c r="Q15" s="155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5"/>
      <c r="M16" s="153"/>
      <c r="N16" s="23"/>
      <c r="O16" s="5"/>
      <c r="P16" s="32"/>
      <c r="Q16" s="155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5"/>
      <c r="M17" s="153"/>
      <c r="N17" s="23"/>
      <c r="O17" s="5"/>
      <c r="P17" s="32"/>
      <c r="Q17" s="155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>
      <c r="A20" s="44" t="s">
        <v>91</v>
      </c>
      <c r="B20" s="32"/>
      <c r="C20" s="32"/>
      <c r="D20" s="32"/>
      <c r="E20" s="32"/>
      <c r="F20" s="32"/>
      <c r="G20" s="32"/>
      <c r="H20" s="32" t="s">
        <v>135</v>
      </c>
      <c r="I20" s="5"/>
      <c r="J20" s="5"/>
      <c r="K20" s="32"/>
      <c r="L20" s="5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>
      <c r="A21" s="32"/>
      <c r="B21" s="212"/>
      <c r="C21" s="213"/>
      <c r="D21" s="213"/>
      <c r="E21" s="213"/>
      <c r="F21" s="213"/>
      <c r="G21" s="213"/>
      <c r="H21" s="32"/>
      <c r="I21" s="7"/>
      <c r="J21" s="7"/>
      <c r="K21" s="8"/>
      <c r="L21" s="7"/>
      <c r="M21" s="9"/>
      <c r="N21" s="9"/>
      <c r="O21" s="10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150"/>
      <c r="B22" s="151"/>
      <c r="C22" s="151"/>
      <c r="D22" s="151"/>
      <c r="E22" s="151"/>
      <c r="F22" s="151"/>
      <c r="G22" s="151"/>
      <c r="H22" s="152"/>
      <c r="I22" s="15"/>
      <c r="J22" s="15"/>
      <c r="K22" s="16"/>
      <c r="L22" s="17"/>
      <c r="M22" s="6"/>
      <c r="N22" s="6"/>
      <c r="O22" s="5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31"/>
      <c r="B23" s="13"/>
      <c r="C23" s="13"/>
      <c r="D23" s="13"/>
      <c r="E23" s="13"/>
      <c r="F23" s="13"/>
      <c r="G23" s="13"/>
      <c r="H23" s="19"/>
      <c r="I23" s="15"/>
      <c r="J23" s="15"/>
      <c r="K23" s="16"/>
      <c r="L23" s="17"/>
      <c r="M23" s="20"/>
      <c r="N23" s="6"/>
      <c r="O23" s="5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1"/>
      <c r="B24" s="32"/>
      <c r="C24" s="32"/>
      <c r="D24" s="32"/>
      <c r="E24" s="32"/>
      <c r="F24" s="32"/>
      <c r="G24" s="32"/>
      <c r="H24" s="33"/>
      <c r="I24" s="5"/>
      <c r="J24" s="5"/>
      <c r="K24" s="32"/>
      <c r="L24" s="17"/>
      <c r="M24" s="20"/>
      <c r="N24" s="6"/>
      <c r="O24" s="5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/>
      <c r="B25" s="32"/>
      <c r="C25" s="32"/>
      <c r="D25" s="32"/>
      <c r="E25" s="32"/>
      <c r="F25" s="32"/>
      <c r="G25" s="32"/>
      <c r="H25" s="32"/>
      <c r="I25" s="5"/>
      <c r="J25" s="5"/>
      <c r="K25" s="32"/>
      <c r="L25" s="17"/>
      <c r="M25" s="153"/>
      <c r="N25" s="23"/>
      <c r="O25" s="5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44" t="s">
        <v>93</v>
      </c>
      <c r="B28" s="32"/>
      <c r="C28" s="32"/>
      <c r="D28" s="32"/>
      <c r="E28" s="32"/>
      <c r="F28" s="32"/>
      <c r="G28" s="32"/>
      <c r="H28" s="32"/>
      <c r="I28" s="5"/>
      <c r="J28" s="5"/>
      <c r="K28" s="32"/>
      <c r="L28" s="5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25.5" customHeight="1">
      <c r="A29" s="32"/>
      <c r="B29" s="212" t="s">
        <v>1</v>
      </c>
      <c r="C29" s="213"/>
      <c r="D29" s="213"/>
      <c r="E29" s="213"/>
      <c r="F29" s="213"/>
      <c r="G29" s="213"/>
      <c r="H29" s="32"/>
      <c r="I29" s="7" t="s">
        <v>2</v>
      </c>
      <c r="J29" s="7" t="s">
        <v>3</v>
      </c>
      <c r="K29" s="8" t="s">
        <v>4</v>
      </c>
      <c r="L29" s="7" t="s">
        <v>5</v>
      </c>
      <c r="M29" s="9" t="s">
        <v>6</v>
      </c>
      <c r="N29" s="9" t="s">
        <v>7</v>
      </c>
      <c r="O29" s="10" t="s">
        <v>8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150" t="s">
        <v>9</v>
      </c>
      <c r="B30" s="151">
        <v>1</v>
      </c>
      <c r="C30" s="151">
        <v>2</v>
      </c>
      <c r="D30" s="151">
        <v>3</v>
      </c>
      <c r="E30" s="151">
        <v>4</v>
      </c>
      <c r="F30" s="151">
        <v>5</v>
      </c>
      <c r="G30" s="151">
        <v>6</v>
      </c>
      <c r="H30" s="152" t="s">
        <v>10</v>
      </c>
      <c r="I30" s="15"/>
      <c r="J30" s="15"/>
      <c r="K30" s="16"/>
      <c r="L30" s="17"/>
      <c r="M30" s="6"/>
      <c r="N30" s="6"/>
      <c r="O30" s="5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31" t="s">
        <v>94</v>
      </c>
      <c r="B31" s="13">
        <v>153</v>
      </c>
      <c r="C31" s="13"/>
      <c r="D31" s="13"/>
      <c r="E31" s="13"/>
      <c r="F31" s="13"/>
      <c r="G31" s="13"/>
      <c r="H31" s="19"/>
      <c r="I31" s="15"/>
      <c r="J31" s="15"/>
      <c r="K31" s="16"/>
      <c r="L31" s="17"/>
      <c r="M31" s="20">
        <f>B31</f>
        <v>153</v>
      </c>
      <c r="N31" s="6"/>
      <c r="O31" s="5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>
      <c r="A32" s="42">
        <v>1601</v>
      </c>
      <c r="B32" s="32"/>
      <c r="C32" s="32">
        <v>141</v>
      </c>
      <c r="D32" s="32"/>
      <c r="E32" s="32"/>
      <c r="F32" s="32"/>
      <c r="G32" s="32"/>
      <c r="H32" s="33"/>
      <c r="I32" s="5"/>
      <c r="J32" s="5"/>
      <c r="K32" s="32"/>
      <c r="L32" s="17"/>
      <c r="M32" s="20">
        <v>151</v>
      </c>
      <c r="N32" s="6"/>
      <c r="O32" s="5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>
      <c r="A33" s="32">
        <v>1602</v>
      </c>
      <c r="B33" s="32"/>
      <c r="C33" s="32"/>
      <c r="D33" s="32">
        <v>141</v>
      </c>
      <c r="E33" s="32"/>
      <c r="F33" s="32"/>
      <c r="G33" s="32"/>
      <c r="H33" s="32"/>
      <c r="I33" s="5"/>
      <c r="J33" s="5"/>
      <c r="K33" s="32"/>
      <c r="L33" s="17">
        <f>C33/B31</f>
        <v>0</v>
      </c>
      <c r="M33" s="156">
        <v>144</v>
      </c>
      <c r="N33" s="23">
        <f>M33/M31</f>
        <v>0.94117647058823528</v>
      </c>
      <c r="O33" s="5">
        <f>100%-N33</f>
        <v>5.8823529411764719E-2</v>
      </c>
      <c r="P33" s="32"/>
      <c r="Q33" s="155">
        <f>M33/M31</f>
        <v>0.94117647058823528</v>
      </c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32">
        <v>1701</v>
      </c>
      <c r="B34" s="32"/>
      <c r="C34" s="32"/>
      <c r="D34" s="32"/>
      <c r="E34" s="32">
        <v>141</v>
      </c>
      <c r="F34" s="32"/>
      <c r="G34" s="32"/>
      <c r="H34" s="32"/>
      <c r="I34" s="5"/>
      <c r="J34" s="5"/>
      <c r="K34" s="32"/>
      <c r="L34" s="5"/>
      <c r="M34" s="156">
        <v>143</v>
      </c>
      <c r="N34" s="23"/>
      <c r="O34" s="5"/>
      <c r="P34" s="32"/>
      <c r="Q34" s="155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32">
        <v>1702</v>
      </c>
      <c r="B35" s="32"/>
      <c r="C35" s="32"/>
      <c r="D35" s="32"/>
      <c r="E35" s="32"/>
      <c r="F35" s="32">
        <v>135</v>
      </c>
      <c r="G35" s="32"/>
      <c r="H35" s="32"/>
      <c r="I35" s="5"/>
      <c r="J35" s="5"/>
      <c r="K35" s="32"/>
      <c r="L35" s="5"/>
      <c r="M35" s="156">
        <v>137</v>
      </c>
      <c r="N35" s="23"/>
      <c r="O35" s="5"/>
      <c r="P35" s="32"/>
      <c r="Q35" s="155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44" t="s">
        <v>95</v>
      </c>
      <c r="B39" s="32"/>
      <c r="C39" s="32"/>
      <c r="D39" s="32"/>
      <c r="E39" s="32"/>
      <c r="F39" s="32"/>
      <c r="G39" s="32"/>
      <c r="H39" s="32" t="s">
        <v>135</v>
      </c>
      <c r="I39" s="5"/>
      <c r="J39" s="5"/>
      <c r="K39" s="32"/>
      <c r="L39" s="5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25.5" customHeight="1">
      <c r="A40" s="32"/>
      <c r="B40" s="212" t="s">
        <v>1</v>
      </c>
      <c r="C40" s="213"/>
      <c r="D40" s="213"/>
      <c r="E40" s="213"/>
      <c r="F40" s="213"/>
      <c r="G40" s="213"/>
      <c r="H40" s="32"/>
      <c r="I40" s="7" t="s">
        <v>2</v>
      </c>
      <c r="J40" s="7" t="s">
        <v>3</v>
      </c>
      <c r="K40" s="8" t="s">
        <v>4</v>
      </c>
      <c r="L40" s="7" t="s">
        <v>5</v>
      </c>
      <c r="M40" s="9" t="s">
        <v>6</v>
      </c>
      <c r="N40" s="9" t="s">
        <v>7</v>
      </c>
      <c r="O40" s="10" t="s">
        <v>8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150" t="s">
        <v>9</v>
      </c>
      <c r="B41" s="151">
        <v>1</v>
      </c>
      <c r="C41" s="151">
        <v>2</v>
      </c>
      <c r="D41" s="151">
        <v>3</v>
      </c>
      <c r="E41" s="151">
        <v>4</v>
      </c>
      <c r="F41" s="151">
        <v>5</v>
      </c>
      <c r="G41" s="151">
        <v>6</v>
      </c>
      <c r="H41" s="152" t="s">
        <v>10</v>
      </c>
      <c r="I41" s="15"/>
      <c r="J41" s="15"/>
      <c r="K41" s="16"/>
      <c r="L41" s="17"/>
      <c r="M41" s="6"/>
      <c r="N41" s="6"/>
      <c r="O41" s="5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42">
        <v>1601</v>
      </c>
      <c r="B42" s="13"/>
      <c r="C42" s="13"/>
      <c r="D42" s="13"/>
      <c r="E42" s="13"/>
      <c r="F42" s="13"/>
      <c r="G42" s="13"/>
      <c r="H42" s="19"/>
      <c r="I42" s="15"/>
      <c r="J42" s="15"/>
      <c r="K42" s="16"/>
      <c r="L42" s="17"/>
      <c r="M42" s="20">
        <f>B42</f>
        <v>0</v>
      </c>
      <c r="N42" s="6"/>
      <c r="O42" s="5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>
      <c r="A43" s="32">
        <v>1602</v>
      </c>
      <c r="B43" s="32"/>
      <c r="C43" s="32"/>
      <c r="D43" s="32"/>
      <c r="E43" s="32"/>
      <c r="F43" s="32"/>
      <c r="G43" s="32"/>
      <c r="H43" s="32"/>
      <c r="I43" s="5"/>
      <c r="J43" s="5"/>
      <c r="K43" s="32"/>
      <c r="L43" s="17" t="e">
        <f>C43/B42</f>
        <v>#DIV/0!</v>
      </c>
      <c r="M43" s="153"/>
      <c r="N43" s="23" t="e">
        <f>M43/M42</f>
        <v>#DIV/0!</v>
      </c>
      <c r="O43" s="5" t="e">
        <f>100%-N43</f>
        <v>#DIV/0!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32">
        <v>1701</v>
      </c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11" t="e">
        <f>M44/M42</f>
        <v>#DIV/0!</v>
      </c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32">
        <v>1702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44" t="s">
        <v>96</v>
      </c>
      <c r="B48" s="32"/>
      <c r="C48" s="32"/>
      <c r="D48" s="32"/>
      <c r="E48" s="32"/>
      <c r="F48" s="32"/>
      <c r="G48" s="32"/>
      <c r="H48" s="32"/>
      <c r="I48" s="5"/>
      <c r="J48" s="5"/>
      <c r="K48" s="32"/>
      <c r="L48" s="5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5.5" customHeight="1">
      <c r="A49" s="32"/>
      <c r="B49" s="212" t="s">
        <v>1</v>
      </c>
      <c r="C49" s="213"/>
      <c r="D49" s="213"/>
      <c r="E49" s="213"/>
      <c r="F49" s="213"/>
      <c r="G49" s="213"/>
      <c r="H49" s="32"/>
      <c r="I49" s="7" t="s">
        <v>2</v>
      </c>
      <c r="J49" s="7" t="s">
        <v>3</v>
      </c>
      <c r="K49" s="8" t="s">
        <v>4</v>
      </c>
      <c r="L49" s="7" t="s">
        <v>5</v>
      </c>
      <c r="M49" s="9" t="s">
        <v>6</v>
      </c>
      <c r="N49" s="9" t="s">
        <v>7</v>
      </c>
      <c r="O49" s="10" t="s">
        <v>8</v>
      </c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150" t="s">
        <v>9</v>
      </c>
      <c r="B50" s="151">
        <v>1</v>
      </c>
      <c r="C50" s="151">
        <v>2</v>
      </c>
      <c r="D50" s="151">
        <v>3</v>
      </c>
      <c r="E50" s="151">
        <v>4</v>
      </c>
      <c r="F50" s="151">
        <v>5</v>
      </c>
      <c r="G50" s="151">
        <v>6</v>
      </c>
      <c r="H50" s="152" t="s">
        <v>10</v>
      </c>
      <c r="I50" s="15"/>
      <c r="J50" s="15"/>
      <c r="K50" s="16"/>
      <c r="L50" s="17"/>
      <c r="M50" s="6"/>
      <c r="N50" s="6"/>
      <c r="O50" s="5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>
      <c r="A51" s="42">
        <v>1602</v>
      </c>
      <c r="B51" s="13">
        <v>244</v>
      </c>
      <c r="C51" s="13"/>
      <c r="D51" s="13"/>
      <c r="E51" s="13"/>
      <c r="F51" s="13"/>
      <c r="G51" s="13"/>
      <c r="H51" s="19"/>
      <c r="I51" s="15"/>
      <c r="J51" s="15"/>
      <c r="K51" s="16"/>
      <c r="L51" s="17"/>
      <c r="M51" s="20">
        <f>B51</f>
        <v>244</v>
      </c>
      <c r="N51" s="6"/>
      <c r="O51" s="5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>
      <c r="A52" s="32">
        <v>1701</v>
      </c>
      <c r="B52" s="32"/>
      <c r="C52" s="32">
        <v>234</v>
      </c>
      <c r="D52" s="32"/>
      <c r="E52" s="32"/>
      <c r="F52" s="32"/>
      <c r="G52" s="32"/>
      <c r="H52" s="32"/>
      <c r="I52" s="5"/>
      <c r="J52" s="5"/>
      <c r="K52" s="32"/>
      <c r="L52" s="17">
        <f>C52/B51</f>
        <v>0.95901639344262291</v>
      </c>
      <c r="M52" s="153">
        <v>234</v>
      </c>
      <c r="N52" s="23">
        <f>M52/M51</f>
        <v>0.95901639344262291</v>
      </c>
      <c r="O52" s="5">
        <f>100%-N52</f>
        <v>4.0983606557377095E-2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32">
        <v>1702</v>
      </c>
      <c r="B53" s="32"/>
      <c r="C53" s="32"/>
      <c r="D53" s="32">
        <v>229</v>
      </c>
      <c r="E53" s="32"/>
      <c r="F53" s="32"/>
      <c r="G53" s="32"/>
      <c r="H53" s="32"/>
      <c r="I53" s="32"/>
      <c r="J53" s="32"/>
      <c r="K53" s="32"/>
      <c r="L53" s="32"/>
      <c r="M53" s="32">
        <v>229</v>
      </c>
      <c r="N53" s="32"/>
      <c r="O53" s="11">
        <f>M53/M51</f>
        <v>0.93852459016393441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26.25" customHeight="1">
      <c r="A59" s="4"/>
      <c r="B59" s="178" t="s">
        <v>99</v>
      </c>
      <c r="C59" s="179"/>
      <c r="D59" s="179"/>
      <c r="E59" s="179"/>
      <c r="F59" s="179"/>
      <c r="G59" s="179"/>
      <c r="H59" s="73">
        <v>1701</v>
      </c>
      <c r="I59" s="74"/>
      <c r="J59" s="74"/>
      <c r="K59" s="74"/>
      <c r="L59" s="74"/>
      <c r="M59" s="74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20.25" customHeight="1">
      <c r="A60" s="180" t="s">
        <v>9</v>
      </c>
      <c r="B60" s="181" t="s">
        <v>100</v>
      </c>
      <c r="C60" s="182"/>
      <c r="D60" s="182"/>
      <c r="E60" s="182"/>
      <c r="F60" s="182"/>
      <c r="G60" s="182"/>
      <c r="H60" s="183" t="s">
        <v>10</v>
      </c>
      <c r="I60" s="177" t="s">
        <v>2</v>
      </c>
      <c r="J60" s="177" t="s">
        <v>3</v>
      </c>
      <c r="K60" s="184" t="s">
        <v>4</v>
      </c>
      <c r="L60" s="177" t="s">
        <v>5</v>
      </c>
      <c r="M60" s="175" t="s">
        <v>6</v>
      </c>
      <c r="N60" s="175" t="s">
        <v>7</v>
      </c>
      <c r="O60" s="177" t="s">
        <v>8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176"/>
      <c r="B61" s="75" t="s">
        <v>101</v>
      </c>
      <c r="C61" s="75" t="s">
        <v>102</v>
      </c>
      <c r="D61" s="75" t="s">
        <v>103</v>
      </c>
      <c r="E61" s="75" t="s">
        <v>104</v>
      </c>
      <c r="F61" s="75" t="s">
        <v>105</v>
      </c>
      <c r="G61" s="75" t="s">
        <v>106</v>
      </c>
      <c r="H61" s="176"/>
      <c r="I61" s="176"/>
      <c r="J61" s="176"/>
      <c r="K61" s="176"/>
      <c r="L61" s="176"/>
      <c r="M61" s="176"/>
      <c r="N61" s="176"/>
      <c r="O61" s="176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75">
        <v>1701</v>
      </c>
      <c r="B62" s="77"/>
      <c r="C62" s="77"/>
      <c r="D62" s="77"/>
      <c r="E62" s="77"/>
      <c r="F62" s="77"/>
      <c r="G62" s="77"/>
      <c r="H62" s="78"/>
      <c r="I62" s="79"/>
      <c r="J62" s="47"/>
      <c r="K62" s="48"/>
      <c r="L62" s="17"/>
      <c r="M62" s="80">
        <f>B62</f>
        <v>0</v>
      </c>
      <c r="N62" s="43"/>
      <c r="O62" s="17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75" t="s">
        <v>107</v>
      </c>
      <c r="B63" s="77"/>
      <c r="C63" s="77"/>
      <c r="D63" s="77"/>
      <c r="E63" s="77"/>
      <c r="F63" s="77"/>
      <c r="G63" s="77"/>
      <c r="H63" s="78"/>
      <c r="I63" s="81"/>
      <c r="J63" s="5"/>
      <c r="K63" s="82"/>
      <c r="L63" s="83" t="str">
        <f>IF(C63=0,"",C63/B62)</f>
        <v/>
      </c>
      <c r="M63" s="84"/>
      <c r="N63" s="85" t="str">
        <f t="shared" ref="N63:N67" si="2">IF(M63=0,"",M63/M62)</f>
        <v/>
      </c>
      <c r="O63" s="85" t="str">
        <f t="shared" ref="O63:O67" si="3">IF(M63=0,"",100%-N63)</f>
        <v/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75" t="s">
        <v>108</v>
      </c>
      <c r="B64" s="77"/>
      <c r="C64" s="77"/>
      <c r="D64" s="77"/>
      <c r="E64" s="77"/>
      <c r="F64" s="77"/>
      <c r="G64" s="77"/>
      <c r="H64" s="78"/>
      <c r="I64" s="81"/>
      <c r="J64" s="5"/>
      <c r="K64" s="82"/>
      <c r="L64" s="86" t="str">
        <f>IF(D64=0,"",D64/C63)</f>
        <v/>
      </c>
      <c r="M64" s="84"/>
      <c r="N64" s="87" t="str">
        <f t="shared" si="2"/>
        <v/>
      </c>
      <c r="O64" s="87" t="str">
        <f t="shared" si="3"/>
        <v/>
      </c>
      <c r="P64" s="11" t="e">
        <f>M64/M62</f>
        <v>#DIV/0!</v>
      </c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75" t="s">
        <v>109</v>
      </c>
      <c r="B65" s="77"/>
      <c r="C65" s="77"/>
      <c r="D65" s="77"/>
      <c r="E65" s="77"/>
      <c r="F65" s="77"/>
      <c r="G65" s="77"/>
      <c r="H65" s="78"/>
      <c r="I65" s="81"/>
      <c r="J65" s="5"/>
      <c r="K65" s="82"/>
      <c r="L65" s="86" t="str">
        <f>IF(E65=0,"",E65/D64)</f>
        <v/>
      </c>
      <c r="M65" s="84"/>
      <c r="N65" s="87" t="str">
        <f t="shared" si="2"/>
        <v/>
      </c>
      <c r="O65" s="87" t="str">
        <f t="shared" si="3"/>
        <v/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75" t="s">
        <v>110</v>
      </c>
      <c r="B66" s="77"/>
      <c r="C66" s="77"/>
      <c r="D66" s="77"/>
      <c r="E66" s="77"/>
      <c r="F66" s="77"/>
      <c r="G66" s="77"/>
      <c r="H66" s="78"/>
      <c r="I66" s="81"/>
      <c r="J66" s="5"/>
      <c r="K66" s="82"/>
      <c r="L66" s="86" t="str">
        <f>IF(F66=0,"",F66/E65)</f>
        <v/>
      </c>
      <c r="M66" s="84"/>
      <c r="N66" s="87" t="str">
        <f t="shared" si="2"/>
        <v/>
      </c>
      <c r="O66" s="87" t="str">
        <f t="shared" si="3"/>
        <v/>
      </c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75">
        <v>1902</v>
      </c>
      <c r="B67" s="77"/>
      <c r="C67" s="77"/>
      <c r="D67" s="77"/>
      <c r="E67" s="77"/>
      <c r="F67" s="77"/>
      <c r="G67" s="77"/>
      <c r="H67" s="78"/>
      <c r="I67" s="81"/>
      <c r="J67" s="5"/>
      <c r="K67" s="82"/>
      <c r="L67" s="86" t="str">
        <f>IF(G67=0,"",G67/F66)</f>
        <v/>
      </c>
      <c r="M67" s="88"/>
      <c r="N67" s="87" t="str">
        <f t="shared" si="2"/>
        <v/>
      </c>
      <c r="O67" s="87" t="str">
        <f t="shared" si="3"/>
        <v/>
      </c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89"/>
      <c r="B68" s="77"/>
      <c r="C68" s="77"/>
      <c r="D68" s="77"/>
      <c r="E68" s="77"/>
      <c r="F68" s="77"/>
      <c r="G68" s="77"/>
      <c r="H68" s="78"/>
      <c r="I68" s="81"/>
      <c r="J68" s="5"/>
      <c r="K68" s="32"/>
      <c r="L68" s="90"/>
      <c r="M68" s="88"/>
      <c r="N68" s="91"/>
      <c r="O68" s="9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89"/>
      <c r="B69" s="77"/>
      <c r="C69" s="77"/>
      <c r="D69" s="77"/>
      <c r="E69" s="77"/>
      <c r="F69" s="77"/>
      <c r="G69" s="77"/>
      <c r="H69" s="78"/>
      <c r="I69" s="81"/>
      <c r="J69" s="5"/>
      <c r="K69" s="32"/>
      <c r="L69" s="90"/>
      <c r="M69" s="88"/>
      <c r="N69" s="91"/>
      <c r="O69" s="9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89"/>
      <c r="B70" s="77"/>
      <c r="C70" s="77"/>
      <c r="D70" s="77"/>
      <c r="E70" s="77"/>
      <c r="F70" s="77"/>
      <c r="G70" s="77"/>
      <c r="H70" s="78"/>
      <c r="I70" s="81"/>
      <c r="J70" s="5"/>
      <c r="K70" s="32"/>
      <c r="L70" s="90"/>
      <c r="M70" s="88"/>
      <c r="N70" s="91"/>
      <c r="O70" s="9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89"/>
      <c r="B71" s="77"/>
      <c r="C71" s="77"/>
      <c r="D71" s="77"/>
      <c r="E71" s="77"/>
      <c r="F71" s="77"/>
      <c r="G71" s="77"/>
      <c r="H71" s="78"/>
      <c r="I71" s="93"/>
      <c r="J71" s="70"/>
      <c r="K71" s="69"/>
      <c r="L71" s="94"/>
      <c r="M71" s="88"/>
      <c r="N71" s="95"/>
      <c r="O71" s="96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8" customHeight="1">
      <c r="A72" s="31"/>
      <c r="B72" s="190" t="s">
        <v>114</v>
      </c>
      <c r="C72" s="182"/>
      <c r="D72" s="182"/>
      <c r="E72" s="182"/>
      <c r="F72" s="182"/>
      <c r="G72" s="191"/>
      <c r="H72" s="97">
        <f>SUM(H62:H71)</f>
        <v>0</v>
      </c>
      <c r="I72" s="98" t="str">
        <f>IF(H70=0,"",H70/B62)</f>
        <v/>
      </c>
      <c r="J72" s="98" t="str">
        <f>IF(H72=0,"",H72/B62)</f>
        <v/>
      </c>
      <c r="K72" s="98" t="str">
        <f>IF(H70=0,"",J72-I72)</f>
        <v/>
      </c>
      <c r="L72" s="5"/>
      <c r="M72" s="32"/>
      <c r="N72" s="23"/>
      <c r="O72" s="5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26.25" customHeight="1">
      <c r="A75" s="4"/>
      <c r="B75" s="178" t="s">
        <v>99</v>
      </c>
      <c r="C75" s="179"/>
      <c r="D75" s="179"/>
      <c r="E75" s="179"/>
      <c r="F75" s="179"/>
      <c r="G75" s="179"/>
      <c r="H75" s="73">
        <v>1702</v>
      </c>
      <c r="I75" s="74"/>
      <c r="J75" s="74"/>
      <c r="K75" s="74"/>
      <c r="L75" s="74"/>
      <c r="M75" s="74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20.25" customHeight="1">
      <c r="A76" s="180" t="s">
        <v>9</v>
      </c>
      <c r="B76" s="181" t="s">
        <v>100</v>
      </c>
      <c r="C76" s="182"/>
      <c r="D76" s="182"/>
      <c r="E76" s="182"/>
      <c r="F76" s="182"/>
      <c r="G76" s="182"/>
      <c r="H76" s="183" t="s">
        <v>10</v>
      </c>
      <c r="I76" s="177" t="s">
        <v>2</v>
      </c>
      <c r="J76" s="177" t="s">
        <v>3</v>
      </c>
      <c r="K76" s="184" t="s">
        <v>4</v>
      </c>
      <c r="L76" s="177" t="s">
        <v>5</v>
      </c>
      <c r="M76" s="175" t="s">
        <v>6</v>
      </c>
      <c r="N76" s="175" t="s">
        <v>7</v>
      </c>
      <c r="O76" s="177" t="s">
        <v>8</v>
      </c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176"/>
      <c r="B77" s="75" t="s">
        <v>101</v>
      </c>
      <c r="C77" s="75" t="s">
        <v>102</v>
      </c>
      <c r="D77" s="75" t="s">
        <v>103</v>
      </c>
      <c r="E77" s="75" t="s">
        <v>104</v>
      </c>
      <c r="F77" s="75" t="s">
        <v>105</v>
      </c>
      <c r="G77" s="75" t="s">
        <v>106</v>
      </c>
      <c r="H77" s="176"/>
      <c r="I77" s="176"/>
      <c r="J77" s="176"/>
      <c r="K77" s="176"/>
      <c r="L77" s="176"/>
      <c r="M77" s="176"/>
      <c r="N77" s="176"/>
      <c r="O77" s="176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75">
        <v>1702</v>
      </c>
      <c r="B78" s="77">
        <v>244</v>
      </c>
      <c r="C78" s="77"/>
      <c r="D78" s="77"/>
      <c r="E78" s="77"/>
      <c r="F78" s="77"/>
      <c r="G78" s="77"/>
      <c r="H78" s="78"/>
      <c r="I78" s="79"/>
      <c r="J78" s="47"/>
      <c r="K78" s="48"/>
      <c r="L78" s="17"/>
      <c r="M78" s="80">
        <f>B78</f>
        <v>244</v>
      </c>
      <c r="N78" s="43"/>
      <c r="O78" s="17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75">
        <v>1801</v>
      </c>
      <c r="B79" s="77"/>
      <c r="C79" s="77"/>
      <c r="D79" s="77"/>
      <c r="E79" s="77"/>
      <c r="F79" s="77"/>
      <c r="G79" s="77"/>
      <c r="H79" s="78"/>
      <c r="I79" s="81"/>
      <c r="J79" s="5"/>
      <c r="K79" s="82"/>
      <c r="L79" s="83" t="str">
        <f>IF(C79=0,"",C79/B78)</f>
        <v/>
      </c>
      <c r="M79" s="84"/>
      <c r="N79" s="85" t="str">
        <f t="shared" ref="N79:N83" si="4">IF(M79=0,"",M79/M78)</f>
        <v/>
      </c>
      <c r="O79" s="85" t="str">
        <f t="shared" ref="O79:O83" si="5">IF(M79=0,"",100%-N79)</f>
        <v/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75">
        <v>1802</v>
      </c>
      <c r="B80" s="77"/>
      <c r="C80" s="77"/>
      <c r="D80" s="77"/>
      <c r="E80" s="77"/>
      <c r="F80" s="77"/>
      <c r="G80" s="77"/>
      <c r="H80" s="78"/>
      <c r="I80" s="81"/>
      <c r="J80" s="5"/>
      <c r="K80" s="82"/>
      <c r="L80" s="86" t="str">
        <f>IF(D80=0,"",D80/C79)</f>
        <v/>
      </c>
      <c r="M80" s="84"/>
      <c r="N80" s="87" t="str">
        <f t="shared" si="4"/>
        <v/>
      </c>
      <c r="O80" s="87" t="str">
        <f t="shared" si="5"/>
        <v/>
      </c>
      <c r="P80" s="11">
        <f>M80/M78</f>
        <v>0</v>
      </c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75">
        <v>1901</v>
      </c>
      <c r="B81" s="77"/>
      <c r="C81" s="77"/>
      <c r="D81" s="77"/>
      <c r="E81" s="77"/>
      <c r="F81" s="77"/>
      <c r="G81" s="77"/>
      <c r="H81" s="78"/>
      <c r="I81" s="81"/>
      <c r="J81" s="5"/>
      <c r="K81" s="82"/>
      <c r="L81" s="86" t="str">
        <f>IF(E81=0,"",E81/D80)</f>
        <v/>
      </c>
      <c r="M81" s="84"/>
      <c r="N81" s="87" t="str">
        <f t="shared" si="4"/>
        <v/>
      </c>
      <c r="O81" s="87" t="str">
        <f t="shared" si="5"/>
        <v/>
      </c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75">
        <v>1902</v>
      </c>
      <c r="B82" s="77"/>
      <c r="C82" s="77"/>
      <c r="D82" s="77"/>
      <c r="E82" s="77"/>
      <c r="F82" s="77"/>
      <c r="G82" s="77"/>
      <c r="H82" s="78"/>
      <c r="I82" s="81"/>
      <c r="J82" s="5"/>
      <c r="K82" s="82"/>
      <c r="L82" s="86" t="str">
        <f>IF(F82=0,"",F82/E81)</f>
        <v/>
      </c>
      <c r="M82" s="84"/>
      <c r="N82" s="87" t="str">
        <f t="shared" si="4"/>
        <v/>
      </c>
      <c r="O82" s="87" t="str">
        <f t="shared" si="5"/>
        <v/>
      </c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75">
        <v>2001</v>
      </c>
      <c r="B83" s="77"/>
      <c r="C83" s="77"/>
      <c r="D83" s="77"/>
      <c r="E83" s="77"/>
      <c r="F83" s="77"/>
      <c r="G83" s="77"/>
      <c r="H83" s="78"/>
      <c r="I83" s="81"/>
      <c r="J83" s="5"/>
      <c r="K83" s="82"/>
      <c r="L83" s="86" t="str">
        <f>IF(G83=0,"",G83/F82)</f>
        <v/>
      </c>
      <c r="M83" s="88"/>
      <c r="N83" s="87" t="str">
        <f t="shared" si="4"/>
        <v/>
      </c>
      <c r="O83" s="87" t="str">
        <f t="shared" si="5"/>
        <v/>
      </c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89"/>
      <c r="B84" s="77"/>
      <c r="C84" s="77"/>
      <c r="D84" s="77"/>
      <c r="E84" s="77"/>
      <c r="F84" s="77"/>
      <c r="G84" s="77"/>
      <c r="H84" s="78"/>
      <c r="I84" s="81"/>
      <c r="J84" s="5"/>
      <c r="K84" s="32"/>
      <c r="L84" s="90"/>
      <c r="M84" s="88"/>
      <c r="N84" s="91"/>
      <c r="O84" s="9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89"/>
      <c r="B85" s="77"/>
      <c r="C85" s="77"/>
      <c r="D85" s="77"/>
      <c r="E85" s="77"/>
      <c r="F85" s="77"/>
      <c r="G85" s="77"/>
      <c r="H85" s="78"/>
      <c r="I85" s="81"/>
      <c r="J85" s="5"/>
      <c r="K85" s="32"/>
      <c r="L85" s="90"/>
      <c r="M85" s="88"/>
      <c r="N85" s="91"/>
      <c r="O85" s="9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89"/>
      <c r="B86" s="77"/>
      <c r="C86" s="77"/>
      <c r="D86" s="77"/>
      <c r="E86" s="77"/>
      <c r="F86" s="77"/>
      <c r="G86" s="77"/>
      <c r="H86" s="78"/>
      <c r="I86" s="81"/>
      <c r="J86" s="5"/>
      <c r="K86" s="32"/>
      <c r="L86" s="90"/>
      <c r="M86" s="88"/>
      <c r="N86" s="91"/>
      <c r="O86" s="9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89"/>
      <c r="B87" s="77"/>
      <c r="C87" s="77"/>
      <c r="D87" s="77"/>
      <c r="E87" s="77"/>
      <c r="F87" s="77"/>
      <c r="G87" s="77"/>
      <c r="H87" s="78"/>
      <c r="I87" s="93"/>
      <c r="J87" s="70"/>
      <c r="K87" s="69"/>
      <c r="L87" s="94"/>
      <c r="M87" s="88"/>
      <c r="N87" s="95"/>
      <c r="O87" s="96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8" customHeight="1">
      <c r="A88" s="31"/>
      <c r="B88" s="190" t="s">
        <v>114</v>
      </c>
      <c r="C88" s="182"/>
      <c r="D88" s="182"/>
      <c r="E88" s="182"/>
      <c r="F88" s="182"/>
      <c r="G88" s="191"/>
      <c r="H88" s="97">
        <f>SUM(H78:H87)</f>
        <v>0</v>
      </c>
      <c r="I88" s="98" t="str">
        <f>IF(H86=0,"",H86/B78)</f>
        <v/>
      </c>
      <c r="J88" s="98" t="str">
        <f>IF(H88=0,"",H88/B78)</f>
        <v/>
      </c>
      <c r="K88" s="98" t="str">
        <f>IF(H86=0,"",J88-I88)</f>
        <v/>
      </c>
      <c r="L88" s="5"/>
      <c r="M88" s="32"/>
      <c r="N88" s="23"/>
      <c r="O88" s="5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9">
    <mergeCell ref="N60:N61"/>
    <mergeCell ref="O60:O61"/>
    <mergeCell ref="B60:G60"/>
    <mergeCell ref="H60:H61"/>
    <mergeCell ref="I60:I61"/>
    <mergeCell ref="J60:J61"/>
    <mergeCell ref="K60:K61"/>
    <mergeCell ref="L60:L61"/>
    <mergeCell ref="M60:M61"/>
    <mergeCell ref="B4:G4"/>
    <mergeCell ref="B21:G21"/>
    <mergeCell ref="B29:G29"/>
    <mergeCell ref="B40:G40"/>
    <mergeCell ref="B49:G49"/>
    <mergeCell ref="B59:G59"/>
    <mergeCell ref="A60:A61"/>
    <mergeCell ref="K76:K77"/>
    <mergeCell ref="L76:L77"/>
    <mergeCell ref="M76:M77"/>
    <mergeCell ref="A76:A77"/>
    <mergeCell ref="B76:G76"/>
    <mergeCell ref="H76:H77"/>
    <mergeCell ref="I76:I77"/>
    <mergeCell ref="J76:J77"/>
    <mergeCell ref="B88:G88"/>
    <mergeCell ref="N76:N77"/>
    <mergeCell ref="O76:O77"/>
    <mergeCell ref="B72:G72"/>
    <mergeCell ref="B75:G75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Z1000"/>
  <sheetViews>
    <sheetView workbookViewId="0"/>
  </sheetViews>
  <sheetFormatPr baseColWidth="10" defaultColWidth="12.5703125" defaultRowHeight="15" customHeight="1"/>
  <cols>
    <col min="1" max="1" width="11.42578125" customWidth="1"/>
    <col min="2" max="2" width="5" customWidth="1"/>
    <col min="3" max="5" width="5.140625" customWidth="1"/>
    <col min="6" max="6" width="4" customWidth="1"/>
    <col min="7" max="7" width="8.42578125" customWidth="1"/>
    <col min="8" max="16" width="11.42578125" customWidth="1"/>
    <col min="17" max="26" width="10" customWidth="1"/>
  </cols>
  <sheetData>
    <row r="1" spans="1:26" ht="12.75" customHeight="1">
      <c r="A1" s="32"/>
      <c r="B1" s="32"/>
      <c r="C1" s="32"/>
      <c r="D1" s="32"/>
      <c r="E1" s="32"/>
      <c r="F1" s="32"/>
      <c r="G1" s="32"/>
      <c r="H1" s="32"/>
      <c r="I1" s="5"/>
      <c r="J1" s="5"/>
      <c r="K1" s="32"/>
      <c r="L1" s="5"/>
      <c r="M1" s="6"/>
      <c r="N1" s="6"/>
      <c r="O1" s="5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>
      <c r="A2" s="44" t="s">
        <v>84</v>
      </c>
      <c r="B2" s="32"/>
      <c r="C2" s="32"/>
      <c r="D2" s="32"/>
      <c r="E2" s="32"/>
      <c r="F2" s="32"/>
      <c r="G2" s="32"/>
      <c r="H2" s="32"/>
      <c r="I2" s="5"/>
      <c r="J2" s="5"/>
      <c r="K2" s="32"/>
      <c r="L2" s="5"/>
      <c r="M2" s="6"/>
      <c r="N2" s="6"/>
      <c r="O2" s="5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5.5" customHeight="1">
      <c r="A3" s="32"/>
      <c r="B3" s="185" t="s">
        <v>1</v>
      </c>
      <c r="C3" s="186"/>
      <c r="D3" s="186"/>
      <c r="E3" s="186"/>
      <c r="F3" s="186"/>
      <c r="G3" s="186"/>
      <c r="H3" s="32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4" t="s">
        <v>10</v>
      </c>
      <c r="I4" s="41"/>
      <c r="J4" s="15"/>
      <c r="K4" s="16"/>
      <c r="L4" s="17"/>
      <c r="M4" s="6"/>
      <c r="N4" s="6"/>
      <c r="O4" s="5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1" t="s">
        <v>70</v>
      </c>
      <c r="B5" s="13">
        <v>69</v>
      </c>
      <c r="C5" s="13"/>
      <c r="D5" s="13"/>
      <c r="E5" s="13"/>
      <c r="F5" s="13"/>
      <c r="G5" s="13"/>
      <c r="H5" s="19"/>
      <c r="I5" s="41"/>
      <c r="J5" s="15"/>
      <c r="K5" s="16"/>
      <c r="L5" s="17"/>
      <c r="M5" s="20">
        <f>B5</f>
        <v>69</v>
      </c>
      <c r="N5" s="6"/>
      <c r="O5" s="5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>
        <v>1301</v>
      </c>
      <c r="B6" s="13"/>
      <c r="C6" s="13">
        <v>52</v>
      </c>
      <c r="D6" s="13"/>
      <c r="E6" s="13"/>
      <c r="F6" s="13"/>
      <c r="G6" s="13"/>
      <c r="H6" s="33"/>
      <c r="I6" s="41"/>
      <c r="J6" s="41"/>
      <c r="K6" s="41"/>
      <c r="L6" s="17">
        <f>C6/B5</f>
        <v>0.75362318840579712</v>
      </c>
      <c r="M6" s="20">
        <v>52</v>
      </c>
      <c r="N6" s="3">
        <f t="shared" ref="N6:N10" si="0">M6/M5</f>
        <v>0.75362318840579712</v>
      </c>
      <c r="O6" s="5">
        <f t="shared" ref="O6:O10" si="1">100%-N6</f>
        <v>0.24637681159420288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>
        <v>1302</v>
      </c>
      <c r="B7" s="13"/>
      <c r="C7" s="13"/>
      <c r="D7" s="13">
        <v>43</v>
      </c>
      <c r="E7" s="13"/>
      <c r="F7" s="13"/>
      <c r="G7" s="13"/>
      <c r="H7" s="19"/>
      <c r="I7" s="5"/>
      <c r="J7" s="5"/>
      <c r="K7" s="32"/>
      <c r="L7" s="17">
        <f>D7/C6</f>
        <v>0.82692307692307687</v>
      </c>
      <c r="M7" s="20">
        <v>45</v>
      </c>
      <c r="N7" s="3">
        <f t="shared" si="0"/>
        <v>0.86538461538461542</v>
      </c>
      <c r="O7" s="5">
        <f t="shared" si="1"/>
        <v>0.13461538461538458</v>
      </c>
      <c r="P7" s="3">
        <f>M7/M5</f>
        <v>0.65217391304347827</v>
      </c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>
        <v>1401</v>
      </c>
      <c r="B8" s="13"/>
      <c r="C8" s="13"/>
      <c r="D8" s="13"/>
      <c r="E8" s="13">
        <v>40</v>
      </c>
      <c r="F8" s="13"/>
      <c r="G8" s="13"/>
      <c r="H8" s="33"/>
      <c r="I8" s="5"/>
      <c r="J8" s="5"/>
      <c r="K8" s="32"/>
      <c r="L8" s="17">
        <f>E8/D7</f>
        <v>0.93023255813953487</v>
      </c>
      <c r="M8" s="20">
        <v>44</v>
      </c>
      <c r="N8" s="3">
        <f t="shared" si="0"/>
        <v>0.97777777777777775</v>
      </c>
      <c r="O8" s="5">
        <f t="shared" si="1"/>
        <v>2.2222222222222254E-2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32">
        <v>1402</v>
      </c>
      <c r="B9" s="32"/>
      <c r="C9" s="32"/>
      <c r="D9" s="32"/>
      <c r="E9" s="32"/>
      <c r="F9" s="32">
        <v>36</v>
      </c>
      <c r="G9" s="32"/>
      <c r="H9" s="33"/>
      <c r="I9" s="5"/>
      <c r="J9" s="5"/>
      <c r="K9" s="32"/>
      <c r="L9" s="17">
        <f>F9/E8</f>
        <v>0.9</v>
      </c>
      <c r="M9" s="20">
        <v>39</v>
      </c>
      <c r="N9" s="3">
        <f t="shared" si="0"/>
        <v>0.88636363636363635</v>
      </c>
      <c r="O9" s="5">
        <f t="shared" si="1"/>
        <v>0.11363636363636365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>
        <v>1501</v>
      </c>
      <c r="B10" s="32"/>
      <c r="C10" s="32"/>
      <c r="D10" s="32"/>
      <c r="E10" s="32"/>
      <c r="F10" s="32"/>
      <c r="G10" s="32">
        <v>36</v>
      </c>
      <c r="H10" s="33">
        <v>35</v>
      </c>
      <c r="I10" s="5"/>
      <c r="J10" s="5"/>
      <c r="K10" s="32"/>
      <c r="L10" s="5">
        <f>G10/F9</f>
        <v>1</v>
      </c>
      <c r="M10" s="6">
        <v>39</v>
      </c>
      <c r="N10" s="3">
        <f t="shared" si="0"/>
        <v>1</v>
      </c>
      <c r="O10" s="5">
        <f t="shared" si="1"/>
        <v>0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>
      <c r="A11" s="32">
        <v>1502</v>
      </c>
      <c r="B11" s="32"/>
      <c r="C11" s="32"/>
      <c r="D11" s="32"/>
      <c r="E11" s="32"/>
      <c r="F11" s="32"/>
      <c r="G11" s="32"/>
      <c r="H11" s="32">
        <f>SUM(H10)</f>
        <v>35</v>
      </c>
      <c r="I11" s="5">
        <f>H10/B5</f>
        <v>0.50724637681159424</v>
      </c>
      <c r="J11" s="5">
        <f>H11/B5</f>
        <v>0.50724637681159424</v>
      </c>
      <c r="K11" s="5">
        <f>J11-I11</f>
        <v>0</v>
      </c>
      <c r="L11" s="5"/>
      <c r="M11" s="6"/>
      <c r="N11" s="3"/>
      <c r="O11" s="5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>
      <c r="A12" s="32"/>
      <c r="B12" s="32"/>
      <c r="C12" s="32"/>
      <c r="D12" s="32"/>
      <c r="E12" s="32"/>
      <c r="F12" s="32"/>
      <c r="G12" s="32"/>
      <c r="H12" s="32"/>
      <c r="I12" s="5"/>
      <c r="J12" s="5"/>
      <c r="K12" s="5"/>
      <c r="L12" s="5"/>
      <c r="M12" s="6"/>
      <c r="N12" s="3"/>
      <c r="O12" s="5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>
      <c r="A13" s="32"/>
      <c r="B13" s="32"/>
      <c r="C13" s="32"/>
      <c r="D13" s="32"/>
      <c r="E13" s="32"/>
      <c r="F13" s="32"/>
      <c r="G13" s="32"/>
      <c r="H13" s="32"/>
      <c r="I13" s="5"/>
      <c r="J13" s="5"/>
      <c r="K13" s="5"/>
      <c r="L13" s="5"/>
      <c r="M13" s="6"/>
      <c r="N13" s="3"/>
      <c r="O13" s="5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>
      <c r="A14" s="32"/>
      <c r="B14" s="32"/>
      <c r="C14" s="32"/>
      <c r="D14" s="32"/>
      <c r="E14" s="32"/>
      <c r="F14" s="32"/>
      <c r="G14" s="32"/>
      <c r="H14" s="32"/>
      <c r="I14" s="5"/>
      <c r="J14" s="5"/>
      <c r="K14" s="5"/>
      <c r="L14" s="5"/>
      <c r="M14" s="6"/>
      <c r="N14" s="3"/>
      <c r="O14" s="5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>
      <c r="A15" s="32"/>
      <c r="B15" s="32"/>
      <c r="C15" s="32"/>
      <c r="D15" s="32"/>
      <c r="E15" s="32"/>
      <c r="F15" s="32"/>
      <c r="G15" s="32"/>
      <c r="H15" s="32"/>
      <c r="I15" s="5"/>
      <c r="J15" s="5"/>
      <c r="K15" s="5"/>
      <c r="L15" s="5"/>
      <c r="M15" s="6"/>
      <c r="N15" s="3"/>
      <c r="O15" s="5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>
      <c r="A16" s="32"/>
      <c r="B16" s="32"/>
      <c r="C16" s="32"/>
      <c r="D16" s="32"/>
      <c r="E16" s="32"/>
      <c r="F16" s="32"/>
      <c r="G16" s="32"/>
      <c r="H16" s="32"/>
      <c r="I16" s="5"/>
      <c r="J16" s="5"/>
      <c r="K16" s="32"/>
      <c r="L16" s="5"/>
      <c r="M16" s="6"/>
      <c r="N16" s="6"/>
      <c r="O16" s="5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>
      <c r="A17" s="44" t="s">
        <v>85</v>
      </c>
      <c r="B17" s="32"/>
      <c r="C17" s="32"/>
      <c r="D17" s="32"/>
      <c r="E17" s="32"/>
      <c r="F17" s="32"/>
      <c r="G17" s="32"/>
      <c r="H17" s="32"/>
      <c r="I17" s="5"/>
      <c r="J17" s="5"/>
      <c r="K17" s="32"/>
      <c r="L17" s="5"/>
      <c r="M17" s="6"/>
      <c r="N17" s="6"/>
      <c r="O17" s="5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25.5" customHeight="1">
      <c r="A18" s="32"/>
      <c r="B18" s="185" t="s">
        <v>1</v>
      </c>
      <c r="C18" s="186"/>
      <c r="D18" s="186"/>
      <c r="E18" s="186"/>
      <c r="F18" s="186"/>
      <c r="G18" s="186"/>
      <c r="H18" s="32"/>
      <c r="I18" s="7" t="s">
        <v>2</v>
      </c>
      <c r="J18" s="7" t="s">
        <v>3</v>
      </c>
      <c r="K18" s="8" t="s">
        <v>4</v>
      </c>
      <c r="L18" s="7" t="s">
        <v>5</v>
      </c>
      <c r="M18" s="9" t="s">
        <v>6</v>
      </c>
      <c r="N18" s="9" t="s">
        <v>7</v>
      </c>
      <c r="O18" s="10" t="s">
        <v>8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>
      <c r="A19" s="12" t="s">
        <v>9</v>
      </c>
      <c r="B19" s="13">
        <v>1</v>
      </c>
      <c r="C19" s="13">
        <v>2</v>
      </c>
      <c r="D19" s="13">
        <v>3</v>
      </c>
      <c r="E19" s="13">
        <v>4</v>
      </c>
      <c r="F19" s="13">
        <v>5</v>
      </c>
      <c r="G19" s="13">
        <v>6</v>
      </c>
      <c r="H19" s="14" t="s">
        <v>10</v>
      </c>
      <c r="I19" s="41"/>
      <c r="J19" s="15"/>
      <c r="K19" s="16"/>
      <c r="L19" s="17"/>
      <c r="M19" s="6"/>
      <c r="N19" s="6"/>
      <c r="O19" s="5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>
      <c r="A20" s="31" t="s">
        <v>71</v>
      </c>
      <c r="B20" s="13">
        <v>8</v>
      </c>
      <c r="C20" s="13"/>
      <c r="D20" s="13"/>
      <c r="E20" s="13"/>
      <c r="F20" s="13"/>
      <c r="G20" s="13"/>
      <c r="H20" s="19"/>
      <c r="I20" s="41"/>
      <c r="J20" s="15"/>
      <c r="K20" s="16"/>
      <c r="L20" s="17"/>
      <c r="M20" s="20">
        <f>B20</f>
        <v>8</v>
      </c>
      <c r="N20" s="6"/>
      <c r="O20" s="5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>
      <c r="A21" s="32">
        <v>1302</v>
      </c>
      <c r="B21" s="13"/>
      <c r="C21" s="13">
        <v>5</v>
      </c>
      <c r="D21" s="13"/>
      <c r="E21" s="13"/>
      <c r="F21" s="13"/>
      <c r="G21" s="13"/>
      <c r="H21" s="33"/>
      <c r="I21" s="41"/>
      <c r="J21" s="41"/>
      <c r="K21" s="41"/>
      <c r="L21" s="17">
        <f>C21/B20</f>
        <v>0.625</v>
      </c>
      <c r="M21" s="20">
        <v>5</v>
      </c>
      <c r="N21" s="3">
        <f t="shared" ref="N21:N25" si="2">M21/M20</f>
        <v>0.625</v>
      </c>
      <c r="O21" s="5">
        <f t="shared" ref="O21:O25" si="3">100%-N21</f>
        <v>0.375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32">
        <v>1401</v>
      </c>
      <c r="B22" s="13"/>
      <c r="C22" s="13"/>
      <c r="D22" s="13">
        <v>4</v>
      </c>
      <c r="E22" s="13"/>
      <c r="F22" s="13"/>
      <c r="G22" s="13"/>
      <c r="H22" s="33"/>
      <c r="I22" s="5"/>
      <c r="J22" s="5"/>
      <c r="K22" s="32"/>
      <c r="L22" s="17">
        <f>D22/C21</f>
        <v>0.8</v>
      </c>
      <c r="M22" s="20">
        <v>5</v>
      </c>
      <c r="N22" s="3">
        <f t="shared" si="2"/>
        <v>1</v>
      </c>
      <c r="O22" s="5">
        <f t="shared" si="3"/>
        <v>0</v>
      </c>
      <c r="P22" s="3">
        <f>M22/M20</f>
        <v>0.625</v>
      </c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32">
        <v>1402</v>
      </c>
      <c r="B23" s="32"/>
      <c r="C23" s="32"/>
      <c r="D23" s="32"/>
      <c r="E23" s="32">
        <v>3</v>
      </c>
      <c r="F23" s="32"/>
      <c r="G23" s="32"/>
      <c r="H23" s="33"/>
      <c r="I23" s="5"/>
      <c r="J23" s="5"/>
      <c r="K23" s="32"/>
      <c r="L23" s="17">
        <f>E23/D22</f>
        <v>0.75</v>
      </c>
      <c r="M23" s="20">
        <v>3</v>
      </c>
      <c r="N23" s="3">
        <f t="shared" si="2"/>
        <v>0.6</v>
      </c>
      <c r="O23" s="5">
        <f t="shared" si="3"/>
        <v>0.4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2">
        <v>1501</v>
      </c>
      <c r="B24" s="32"/>
      <c r="C24" s="32"/>
      <c r="D24" s="32"/>
      <c r="E24" s="32"/>
      <c r="F24" s="32">
        <v>3</v>
      </c>
      <c r="G24" s="32"/>
      <c r="H24" s="33"/>
      <c r="I24" s="5"/>
      <c r="J24" s="5"/>
      <c r="K24" s="32"/>
      <c r="L24" s="17">
        <f>F24/E23</f>
        <v>1</v>
      </c>
      <c r="M24" s="20">
        <v>3</v>
      </c>
      <c r="N24" s="3">
        <f t="shared" si="2"/>
        <v>1</v>
      </c>
      <c r="O24" s="5">
        <f t="shared" si="3"/>
        <v>0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>
        <v>1502</v>
      </c>
      <c r="B25" s="32"/>
      <c r="C25" s="32"/>
      <c r="D25" s="32"/>
      <c r="E25" s="32"/>
      <c r="F25" s="32"/>
      <c r="G25" s="32">
        <v>3</v>
      </c>
      <c r="H25" s="33">
        <v>2</v>
      </c>
      <c r="I25" s="5"/>
      <c r="J25" s="5"/>
      <c r="K25" s="32"/>
      <c r="L25" s="5">
        <f>G25/F24</f>
        <v>1</v>
      </c>
      <c r="M25" s="20">
        <v>4</v>
      </c>
      <c r="N25" s="3">
        <f t="shared" si="2"/>
        <v>1.3333333333333333</v>
      </c>
      <c r="O25" s="5">
        <f t="shared" si="3"/>
        <v>-0.33333333333333326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32"/>
      <c r="B26" s="32"/>
      <c r="C26" s="32"/>
      <c r="D26" s="32"/>
      <c r="E26" s="32"/>
      <c r="F26" s="32"/>
      <c r="G26" s="32"/>
      <c r="H26" s="33"/>
      <c r="I26" s="5"/>
      <c r="J26" s="5"/>
      <c r="K26" s="32"/>
      <c r="L26" s="5"/>
      <c r="M26" s="20"/>
      <c r="N26" s="3"/>
      <c r="O26" s="5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/>
      <c r="B27" s="32"/>
      <c r="C27" s="32"/>
      <c r="D27" s="32"/>
      <c r="E27" s="32"/>
      <c r="F27" s="32"/>
      <c r="G27" s="32"/>
      <c r="H27" s="33"/>
      <c r="I27" s="5"/>
      <c r="J27" s="5"/>
      <c r="K27" s="32"/>
      <c r="L27" s="5"/>
      <c r="M27" s="20"/>
      <c r="N27" s="3"/>
      <c r="O27" s="5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32"/>
      <c r="B28" s="32"/>
      <c r="C28" s="32"/>
      <c r="D28" s="32"/>
      <c r="E28" s="32"/>
      <c r="F28" s="32"/>
      <c r="G28" s="32"/>
      <c r="H28" s="33"/>
      <c r="I28" s="5"/>
      <c r="J28" s="5"/>
      <c r="K28" s="32"/>
      <c r="L28" s="5"/>
      <c r="M28" s="20"/>
      <c r="N28" s="3"/>
      <c r="O28" s="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>
      <c r="A29" s="32"/>
      <c r="B29" s="32"/>
      <c r="C29" s="32"/>
      <c r="D29" s="32"/>
      <c r="E29" s="32"/>
      <c r="F29" s="32"/>
      <c r="G29" s="32"/>
      <c r="H29" s="33"/>
      <c r="I29" s="5"/>
      <c r="J29" s="5"/>
      <c r="K29" s="32"/>
      <c r="L29" s="5"/>
      <c r="M29" s="20"/>
      <c r="N29" s="3"/>
      <c r="O29" s="5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32"/>
      <c r="B30" s="32"/>
      <c r="C30" s="32"/>
      <c r="D30" s="32"/>
      <c r="E30" s="32"/>
      <c r="F30" s="32"/>
      <c r="G30" s="32"/>
      <c r="H30" s="32">
        <f>SUM(H25)</f>
        <v>2</v>
      </c>
      <c r="I30" s="5">
        <f>H25/B20</f>
        <v>0.25</v>
      </c>
      <c r="J30" s="5">
        <f>H30/B20</f>
        <v>0.25</v>
      </c>
      <c r="K30" s="5">
        <f>J30-I30</f>
        <v>0</v>
      </c>
      <c r="L30" s="5"/>
      <c r="M30" s="6"/>
      <c r="N30" s="6"/>
      <c r="O30" s="5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32"/>
      <c r="B31" s="32"/>
      <c r="C31" s="32"/>
      <c r="D31" s="32"/>
      <c r="E31" s="32"/>
      <c r="F31" s="32"/>
      <c r="G31" s="32"/>
      <c r="H31" s="32"/>
      <c r="I31" s="5"/>
      <c r="J31" s="5"/>
      <c r="K31" s="32"/>
      <c r="L31" s="5"/>
      <c r="M31" s="6"/>
      <c r="N31" s="6"/>
      <c r="O31" s="5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>
      <c r="A32" s="44" t="s">
        <v>87</v>
      </c>
      <c r="B32" s="32"/>
      <c r="C32" s="32"/>
      <c r="D32" s="32"/>
      <c r="E32" s="32"/>
      <c r="F32" s="32"/>
      <c r="G32" s="32"/>
      <c r="H32" s="32"/>
      <c r="I32" s="5"/>
      <c r="J32" s="5"/>
      <c r="K32" s="32"/>
      <c r="L32" s="5"/>
      <c r="M32" s="6"/>
      <c r="N32" s="6"/>
      <c r="O32" s="5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25.5" customHeight="1">
      <c r="A33" s="32"/>
      <c r="B33" s="185" t="s">
        <v>1</v>
      </c>
      <c r="C33" s="186"/>
      <c r="D33" s="186"/>
      <c r="E33" s="186"/>
      <c r="F33" s="186"/>
      <c r="G33" s="186"/>
      <c r="H33" s="32"/>
      <c r="I33" s="7" t="s">
        <v>2</v>
      </c>
      <c r="J33" s="7" t="s">
        <v>3</v>
      </c>
      <c r="K33" s="8" t="s">
        <v>4</v>
      </c>
      <c r="L33" s="7" t="s">
        <v>5</v>
      </c>
      <c r="M33" s="9" t="s">
        <v>6</v>
      </c>
      <c r="N33" s="9" t="s">
        <v>7</v>
      </c>
      <c r="O33" s="10" t="s">
        <v>8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12" t="s">
        <v>9</v>
      </c>
      <c r="B34" s="13">
        <v>1</v>
      </c>
      <c r="C34" s="13">
        <v>2</v>
      </c>
      <c r="D34" s="13">
        <v>3</v>
      </c>
      <c r="E34" s="13">
        <v>4</v>
      </c>
      <c r="F34" s="13">
        <v>5</v>
      </c>
      <c r="G34" s="13">
        <v>6</v>
      </c>
      <c r="H34" s="14" t="s">
        <v>10</v>
      </c>
      <c r="I34" s="41"/>
      <c r="J34" s="15"/>
      <c r="K34" s="16"/>
      <c r="L34" s="17"/>
      <c r="M34" s="6"/>
      <c r="N34" s="6"/>
      <c r="O34" s="5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31" t="s">
        <v>75</v>
      </c>
      <c r="B35" s="13">
        <v>136</v>
      </c>
      <c r="C35" s="13"/>
      <c r="D35" s="13"/>
      <c r="E35" s="13"/>
      <c r="F35" s="13"/>
      <c r="G35" s="13"/>
      <c r="H35" s="19"/>
      <c r="I35" s="41"/>
      <c r="J35" s="15"/>
      <c r="K35" s="16"/>
      <c r="L35" s="17"/>
      <c r="M35" s="20">
        <f>B35</f>
        <v>136</v>
      </c>
      <c r="N35" s="6"/>
      <c r="O35" s="5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>
      <c r="A36" s="32">
        <v>1401</v>
      </c>
      <c r="B36" s="13"/>
      <c r="C36" s="13">
        <v>105</v>
      </c>
      <c r="D36" s="13"/>
      <c r="E36" s="13"/>
      <c r="F36" s="13"/>
      <c r="G36" s="13"/>
      <c r="H36" s="33"/>
      <c r="I36" s="41"/>
      <c r="J36" s="41"/>
      <c r="K36" s="41"/>
      <c r="L36" s="17">
        <f>C36/B35</f>
        <v>0.7720588235294118</v>
      </c>
      <c r="M36" s="20">
        <v>105</v>
      </c>
      <c r="N36" s="3">
        <f t="shared" ref="N36:N39" si="4">M36/M35</f>
        <v>0.7720588235294118</v>
      </c>
      <c r="O36" s="5">
        <f t="shared" ref="O36:O39" si="5">100%-N36</f>
        <v>0.2279411764705882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32">
        <v>1402</v>
      </c>
      <c r="B37" s="32"/>
      <c r="C37" s="32"/>
      <c r="D37" s="32">
        <v>91</v>
      </c>
      <c r="E37" s="32"/>
      <c r="F37" s="32"/>
      <c r="G37" s="32"/>
      <c r="H37" s="33"/>
      <c r="I37" s="5"/>
      <c r="J37" s="5"/>
      <c r="K37" s="32"/>
      <c r="L37" s="17">
        <f>D37/C36</f>
        <v>0.8666666666666667</v>
      </c>
      <c r="M37" s="20">
        <v>91</v>
      </c>
      <c r="N37" s="3">
        <f t="shared" si="4"/>
        <v>0.8666666666666667</v>
      </c>
      <c r="O37" s="5">
        <f t="shared" si="5"/>
        <v>0.1333333333333333</v>
      </c>
      <c r="P37" s="3">
        <f>M37/M35</f>
        <v>0.66911764705882348</v>
      </c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2">
        <v>1501</v>
      </c>
      <c r="B38" s="32"/>
      <c r="C38" s="32"/>
      <c r="D38" s="32"/>
      <c r="E38" s="32">
        <v>85</v>
      </c>
      <c r="F38" s="32"/>
      <c r="G38" s="32"/>
      <c r="H38" s="33"/>
      <c r="I38" s="5"/>
      <c r="J38" s="5"/>
      <c r="K38" s="32"/>
      <c r="L38" s="17">
        <f>E38/D37</f>
        <v>0.93406593406593408</v>
      </c>
      <c r="M38" s="20">
        <v>90</v>
      </c>
      <c r="N38" s="3">
        <f t="shared" si="4"/>
        <v>0.98901098901098905</v>
      </c>
      <c r="O38" s="5">
        <f t="shared" si="5"/>
        <v>1.098901098901095E-2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32">
        <v>1502</v>
      </c>
      <c r="B39" s="32"/>
      <c r="C39" s="32"/>
      <c r="D39" s="32"/>
      <c r="E39" s="32"/>
      <c r="F39" s="32">
        <v>79</v>
      </c>
      <c r="G39" s="32"/>
      <c r="H39" s="33"/>
      <c r="I39" s="5"/>
      <c r="J39" s="5"/>
      <c r="K39" s="32"/>
      <c r="L39" s="5">
        <f>F39/E38</f>
        <v>0.92941176470588238</v>
      </c>
      <c r="M39" s="6">
        <v>84</v>
      </c>
      <c r="N39" s="3">
        <f t="shared" si="4"/>
        <v>0.93333333333333335</v>
      </c>
      <c r="O39" s="5">
        <f t="shared" si="5"/>
        <v>6.6666666666666652E-2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32">
        <v>1601</v>
      </c>
      <c r="B40" s="32"/>
      <c r="C40" s="32"/>
      <c r="D40" s="32"/>
      <c r="E40" s="32"/>
      <c r="F40" s="32"/>
      <c r="G40" s="32">
        <v>73</v>
      </c>
      <c r="H40" s="33">
        <v>25</v>
      </c>
      <c r="I40" s="5"/>
      <c r="J40" s="5"/>
      <c r="K40" s="32"/>
      <c r="L40" s="5"/>
      <c r="M40" s="6">
        <v>78</v>
      </c>
      <c r="N40" s="6"/>
      <c r="O40" s="5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32">
        <v>1602</v>
      </c>
      <c r="B41" s="32"/>
      <c r="C41" s="32"/>
      <c r="D41" s="32"/>
      <c r="E41" s="32"/>
      <c r="F41" s="32"/>
      <c r="G41" s="32">
        <v>9</v>
      </c>
      <c r="H41" s="33">
        <v>8</v>
      </c>
      <c r="I41" s="5"/>
      <c r="J41" s="5"/>
      <c r="K41" s="32"/>
      <c r="L41" s="5"/>
      <c r="M41" s="6">
        <v>10</v>
      </c>
      <c r="N41" s="6"/>
      <c r="O41" s="5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32">
        <v>1701</v>
      </c>
      <c r="B42" s="32"/>
      <c r="C42" s="32"/>
      <c r="D42" s="32"/>
      <c r="E42" s="32"/>
      <c r="F42" s="32"/>
      <c r="G42" s="32">
        <v>3</v>
      </c>
      <c r="H42" s="33">
        <v>2</v>
      </c>
      <c r="I42" s="5"/>
      <c r="J42" s="5"/>
      <c r="K42" s="32"/>
      <c r="L42" s="5"/>
      <c r="M42" s="6">
        <v>3</v>
      </c>
      <c r="N42" s="6"/>
      <c r="O42" s="5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>
      <c r="A43" s="32">
        <v>1702</v>
      </c>
      <c r="B43" s="32"/>
      <c r="C43" s="32"/>
      <c r="D43" s="32"/>
      <c r="E43" s="32"/>
      <c r="F43" s="32"/>
      <c r="G43" s="32">
        <v>1</v>
      </c>
      <c r="H43" s="33">
        <v>1</v>
      </c>
      <c r="I43" s="5"/>
      <c r="J43" s="5"/>
      <c r="K43" s="32"/>
      <c r="L43" s="5"/>
      <c r="M43" s="6">
        <v>1</v>
      </c>
      <c r="N43" s="6"/>
      <c r="O43" s="5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32"/>
      <c r="B44" s="32"/>
      <c r="C44" s="32"/>
      <c r="D44" s="32"/>
      <c r="E44" s="32"/>
      <c r="F44" s="32"/>
      <c r="G44" s="32"/>
      <c r="H44" s="32">
        <f>SUM(H40:H41)</f>
        <v>33</v>
      </c>
      <c r="I44" s="5">
        <f>H40/B35</f>
        <v>0.18382352941176472</v>
      </c>
      <c r="J44" s="5">
        <f>H44/B35</f>
        <v>0.24264705882352941</v>
      </c>
      <c r="K44" s="5">
        <f>J44-I44</f>
        <v>5.8823529411764691E-2</v>
      </c>
      <c r="L44" s="5"/>
      <c r="M44" s="6"/>
      <c r="N44" s="6"/>
      <c r="O44" s="5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32"/>
      <c r="B45" s="32"/>
      <c r="C45" s="32"/>
      <c r="D45" s="32"/>
      <c r="E45" s="32"/>
      <c r="F45" s="32"/>
      <c r="G45" s="32"/>
      <c r="H45" s="32"/>
      <c r="I45" s="5"/>
      <c r="J45" s="5"/>
      <c r="K45" s="32"/>
      <c r="L45" s="5"/>
      <c r="M45" s="6"/>
      <c r="N45" s="6"/>
      <c r="O45" s="5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44" t="s">
        <v>89</v>
      </c>
      <c r="B46" s="32"/>
      <c r="C46" s="32"/>
      <c r="D46" s="32"/>
      <c r="E46" s="32"/>
      <c r="F46" s="32"/>
      <c r="G46" s="32"/>
      <c r="H46" s="32"/>
      <c r="I46" s="5"/>
      <c r="J46" s="5"/>
      <c r="K46" s="32"/>
      <c r="L46" s="5"/>
      <c r="M46" s="6"/>
      <c r="N46" s="6"/>
      <c r="O46" s="5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25.5" customHeight="1">
      <c r="A47" s="32"/>
      <c r="B47" s="185" t="s">
        <v>1</v>
      </c>
      <c r="C47" s="186"/>
      <c r="D47" s="186"/>
      <c r="E47" s="186"/>
      <c r="F47" s="186"/>
      <c r="G47" s="186"/>
      <c r="H47" s="32"/>
      <c r="I47" s="7" t="s">
        <v>2</v>
      </c>
      <c r="J47" s="7" t="s">
        <v>3</v>
      </c>
      <c r="K47" s="8" t="s">
        <v>4</v>
      </c>
      <c r="L47" s="7" t="s">
        <v>5</v>
      </c>
      <c r="M47" s="9" t="s">
        <v>6</v>
      </c>
      <c r="N47" s="9" t="s">
        <v>7</v>
      </c>
      <c r="O47" s="10" t="s">
        <v>8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12" t="s">
        <v>9</v>
      </c>
      <c r="B48" s="13">
        <v>1</v>
      </c>
      <c r="C48" s="13">
        <v>2</v>
      </c>
      <c r="D48" s="13">
        <v>3</v>
      </c>
      <c r="E48" s="13">
        <v>4</v>
      </c>
      <c r="F48" s="13">
        <v>5</v>
      </c>
      <c r="G48" s="13">
        <v>6</v>
      </c>
      <c r="H48" s="14" t="s">
        <v>10</v>
      </c>
      <c r="I48" s="41"/>
      <c r="J48" s="15"/>
      <c r="K48" s="16"/>
      <c r="L48" s="17"/>
      <c r="M48" s="6"/>
      <c r="N48" s="6"/>
      <c r="O48" s="5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>
      <c r="A49" s="32">
        <v>1402</v>
      </c>
      <c r="B49" s="13">
        <v>132</v>
      </c>
      <c r="C49" s="13"/>
      <c r="D49" s="13"/>
      <c r="E49" s="13"/>
      <c r="F49" s="13"/>
      <c r="G49" s="13"/>
      <c r="H49" s="19"/>
      <c r="I49" s="41"/>
      <c r="J49" s="15"/>
      <c r="K49" s="16"/>
      <c r="L49" s="17"/>
      <c r="M49" s="20">
        <f>B49</f>
        <v>132</v>
      </c>
      <c r="N49" s="6"/>
      <c r="O49" s="5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32">
        <v>1501</v>
      </c>
      <c r="B50" s="13"/>
      <c r="C50" s="13">
        <v>98</v>
      </c>
      <c r="D50" s="13"/>
      <c r="E50" s="13"/>
      <c r="F50" s="13"/>
      <c r="G50" s="13"/>
      <c r="H50" s="33"/>
      <c r="I50" s="41"/>
      <c r="J50" s="41"/>
      <c r="K50" s="41"/>
      <c r="L50" s="17">
        <f>C50/B49</f>
        <v>0.74242424242424243</v>
      </c>
      <c r="M50" s="20">
        <v>98</v>
      </c>
      <c r="N50" s="3">
        <f t="shared" ref="N50:N51" si="6">M50/M49</f>
        <v>0.74242424242424243</v>
      </c>
      <c r="O50" s="5">
        <f t="shared" ref="O50:O51" si="7">100%-N50</f>
        <v>0.25757575757575757</v>
      </c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>
      <c r="A51" s="32">
        <v>1502</v>
      </c>
      <c r="B51" s="32"/>
      <c r="C51" s="32"/>
      <c r="D51" s="32">
        <v>89</v>
      </c>
      <c r="E51" s="32"/>
      <c r="F51" s="32"/>
      <c r="G51" s="32"/>
      <c r="H51" s="32"/>
      <c r="I51" s="5"/>
      <c r="J51" s="5"/>
      <c r="K51" s="32"/>
      <c r="L51" s="17">
        <f>D51/C50</f>
        <v>0.90816326530612246</v>
      </c>
      <c r="M51" s="20">
        <v>91</v>
      </c>
      <c r="N51" s="3">
        <f t="shared" si="6"/>
        <v>0.9285714285714286</v>
      </c>
      <c r="O51" s="5">
        <f t="shared" si="7"/>
        <v>7.1428571428571397E-2</v>
      </c>
      <c r="P51" s="3">
        <f>M51/M49</f>
        <v>0.68939393939393945</v>
      </c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>
      <c r="A52" s="32">
        <v>1601</v>
      </c>
      <c r="B52" s="32"/>
      <c r="C52" s="32"/>
      <c r="D52" s="32"/>
      <c r="E52" s="32">
        <v>89</v>
      </c>
      <c r="F52" s="32"/>
      <c r="G52" s="32"/>
      <c r="H52" s="32"/>
      <c r="I52" s="5"/>
      <c r="J52" s="5"/>
      <c r="K52" s="32"/>
      <c r="L52" s="5"/>
      <c r="M52" s="6">
        <v>90</v>
      </c>
      <c r="N52" s="6"/>
      <c r="O52" s="5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32">
        <v>1602</v>
      </c>
      <c r="B53" s="32"/>
      <c r="C53" s="32"/>
      <c r="D53" s="32"/>
      <c r="E53" s="32"/>
      <c r="F53" s="32">
        <v>84</v>
      </c>
      <c r="G53" s="32"/>
      <c r="H53" s="32"/>
      <c r="I53" s="5"/>
      <c r="J53" s="5"/>
      <c r="K53" s="32"/>
      <c r="L53" s="5"/>
      <c r="M53" s="6">
        <v>85</v>
      </c>
      <c r="N53" s="6"/>
      <c r="O53" s="5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2">
        <v>1701</v>
      </c>
      <c r="B54" s="32"/>
      <c r="C54" s="32"/>
      <c r="D54" s="32"/>
      <c r="E54" s="32"/>
      <c r="F54" s="32"/>
      <c r="G54" s="32">
        <v>77</v>
      </c>
      <c r="H54" s="32">
        <v>44</v>
      </c>
      <c r="I54" s="5"/>
      <c r="J54" s="5"/>
      <c r="K54" s="32"/>
      <c r="L54" s="5"/>
      <c r="M54" s="6">
        <v>80</v>
      </c>
      <c r="N54" s="6"/>
      <c r="O54" s="5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>
        <v>1702</v>
      </c>
      <c r="B55" s="32"/>
      <c r="C55" s="32"/>
      <c r="D55" s="32"/>
      <c r="E55" s="32"/>
      <c r="F55" s="32"/>
      <c r="G55" s="32"/>
      <c r="H55" s="32">
        <v>3</v>
      </c>
      <c r="I55" s="5"/>
      <c r="J55" s="5"/>
      <c r="K55" s="32"/>
      <c r="L55" s="5"/>
      <c r="M55" s="6">
        <v>9</v>
      </c>
      <c r="N55" s="6"/>
      <c r="O55" s="5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/>
      <c r="B56" s="32"/>
      <c r="C56" s="32"/>
      <c r="D56" s="32"/>
      <c r="E56" s="32"/>
      <c r="F56" s="32"/>
      <c r="G56" s="32"/>
      <c r="H56" s="32"/>
      <c r="I56" s="5"/>
      <c r="J56" s="5"/>
      <c r="K56" s="32"/>
      <c r="L56" s="5"/>
      <c r="M56" s="6"/>
      <c r="N56" s="6"/>
      <c r="O56" s="5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/>
      <c r="B57" s="32"/>
      <c r="C57" s="32"/>
      <c r="D57" s="32"/>
      <c r="E57" s="32"/>
      <c r="F57" s="32"/>
      <c r="G57" s="32"/>
      <c r="H57" s="32"/>
      <c r="I57" s="5"/>
      <c r="J57" s="5"/>
      <c r="K57" s="32"/>
      <c r="L57" s="5"/>
      <c r="M57" s="6"/>
      <c r="N57" s="6"/>
      <c r="O57" s="5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/>
      <c r="B58" s="32"/>
      <c r="C58" s="32"/>
      <c r="D58" s="32"/>
      <c r="E58" s="32"/>
      <c r="F58" s="32"/>
      <c r="G58" s="32"/>
      <c r="H58" s="32">
        <f>SUM(H54:H55)</f>
        <v>47</v>
      </c>
      <c r="I58" s="5">
        <f>H54/B49</f>
        <v>0.33333333333333331</v>
      </c>
      <c r="J58" s="5">
        <f>H58/B49</f>
        <v>0.35606060606060608</v>
      </c>
      <c r="K58" s="5">
        <f>J58-I58</f>
        <v>2.2727272727272763E-2</v>
      </c>
      <c r="L58" s="5"/>
      <c r="M58" s="6"/>
      <c r="N58" s="6"/>
      <c r="O58" s="5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/>
      <c r="B59" s="32"/>
      <c r="C59" s="32"/>
      <c r="D59" s="32"/>
      <c r="E59" s="32"/>
      <c r="F59" s="32"/>
      <c r="G59" s="32"/>
      <c r="H59" s="32"/>
      <c r="I59" s="5"/>
      <c r="J59" s="5"/>
      <c r="K59" s="32"/>
      <c r="L59" s="5"/>
      <c r="M59" s="6"/>
      <c r="N59" s="6"/>
      <c r="O59" s="5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/>
      <c r="B60" s="32"/>
      <c r="C60" s="32"/>
      <c r="D60" s="32"/>
      <c r="E60" s="32"/>
      <c r="F60" s="32"/>
      <c r="G60" s="32"/>
      <c r="H60" s="32"/>
      <c r="I60" s="5"/>
      <c r="J60" s="5"/>
      <c r="K60" s="32"/>
      <c r="L60" s="5"/>
      <c r="M60" s="6"/>
      <c r="N60" s="6"/>
      <c r="O60" s="5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44" t="s">
        <v>91</v>
      </c>
      <c r="B61" s="32"/>
      <c r="C61" s="32"/>
      <c r="D61" s="32"/>
      <c r="E61" s="32"/>
      <c r="F61" s="32"/>
      <c r="G61" s="32"/>
      <c r="H61" s="32"/>
      <c r="I61" s="5"/>
      <c r="J61" s="5"/>
      <c r="K61" s="32"/>
      <c r="L61" s="5"/>
      <c r="M61" s="6"/>
      <c r="N61" s="6"/>
      <c r="O61" s="5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25.5" customHeight="1">
      <c r="A62" s="32"/>
      <c r="B62" s="185" t="s">
        <v>1</v>
      </c>
      <c r="C62" s="186"/>
      <c r="D62" s="186"/>
      <c r="E62" s="186"/>
      <c r="F62" s="186"/>
      <c r="G62" s="186"/>
      <c r="H62" s="32"/>
      <c r="I62" s="7" t="s">
        <v>2</v>
      </c>
      <c r="J62" s="7" t="s">
        <v>3</v>
      </c>
      <c r="K62" s="8" t="s">
        <v>4</v>
      </c>
      <c r="L62" s="7" t="s">
        <v>5</v>
      </c>
      <c r="M62" s="9" t="s">
        <v>6</v>
      </c>
      <c r="N62" s="9" t="s">
        <v>7</v>
      </c>
      <c r="O62" s="10" t="s">
        <v>8</v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>
      <c r="A63" s="12" t="s">
        <v>9</v>
      </c>
      <c r="B63" s="13">
        <v>1</v>
      </c>
      <c r="C63" s="13">
        <v>2</v>
      </c>
      <c r="D63" s="13">
        <v>3</v>
      </c>
      <c r="E63" s="13">
        <v>4</v>
      </c>
      <c r="F63" s="13">
        <v>5</v>
      </c>
      <c r="G63" s="13">
        <v>6</v>
      </c>
      <c r="H63" s="14" t="s">
        <v>10</v>
      </c>
      <c r="I63" s="41"/>
      <c r="J63" s="15"/>
      <c r="K63" s="16"/>
      <c r="L63" s="17"/>
      <c r="M63" s="6"/>
      <c r="N63" s="6"/>
      <c r="O63" s="5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>
      <c r="A64" s="32">
        <v>1501</v>
      </c>
      <c r="B64" s="13">
        <v>12</v>
      </c>
      <c r="C64" s="13"/>
      <c r="D64" s="13"/>
      <c r="E64" s="13"/>
      <c r="F64" s="13"/>
      <c r="G64" s="13"/>
      <c r="H64" s="19"/>
      <c r="I64" s="41"/>
      <c r="J64" s="15"/>
      <c r="K64" s="16"/>
      <c r="L64" s="17"/>
      <c r="M64" s="20">
        <f>B64</f>
        <v>12</v>
      </c>
      <c r="N64" s="6"/>
      <c r="O64" s="5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>
      <c r="A65" s="32">
        <v>1502</v>
      </c>
      <c r="B65" s="13"/>
      <c r="C65" s="13">
        <v>9</v>
      </c>
      <c r="D65" s="13"/>
      <c r="E65" s="13"/>
      <c r="F65" s="13"/>
      <c r="G65" s="13"/>
      <c r="H65" s="33"/>
      <c r="I65" s="41"/>
      <c r="J65" s="41"/>
      <c r="K65" s="41"/>
      <c r="L65" s="17">
        <f>C65/B64</f>
        <v>0.75</v>
      </c>
      <c r="M65" s="20">
        <v>9</v>
      </c>
      <c r="N65" s="3">
        <f t="shared" ref="N65:N66" si="8">M65/M64</f>
        <v>0.75</v>
      </c>
      <c r="O65" s="5">
        <f t="shared" ref="O65:O66" si="9">100%-N65</f>
        <v>0.25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>
      <c r="A66" s="32">
        <v>1601</v>
      </c>
      <c r="B66" s="32"/>
      <c r="C66" s="32"/>
      <c r="D66" s="32">
        <v>3</v>
      </c>
      <c r="E66" s="32"/>
      <c r="F66" s="32"/>
      <c r="G66" s="32"/>
      <c r="H66" s="32"/>
      <c r="I66" s="5"/>
      <c r="J66" s="5"/>
      <c r="K66" s="32"/>
      <c r="L66" s="17">
        <f>D66/C65</f>
        <v>0.33333333333333331</v>
      </c>
      <c r="M66" s="20">
        <v>3</v>
      </c>
      <c r="N66" s="3">
        <f t="shared" si="8"/>
        <v>0.33333333333333331</v>
      </c>
      <c r="O66" s="5">
        <f t="shared" si="9"/>
        <v>0.66666666666666674</v>
      </c>
      <c r="P66" s="11">
        <f>M66/M64</f>
        <v>0.25</v>
      </c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>
      <c r="A67" s="32">
        <v>1602</v>
      </c>
      <c r="B67" s="32"/>
      <c r="C67" s="32"/>
      <c r="D67" s="32"/>
      <c r="E67" s="32">
        <v>3</v>
      </c>
      <c r="F67" s="32"/>
      <c r="G67" s="32"/>
      <c r="H67" s="32"/>
      <c r="I67" s="5"/>
      <c r="J67" s="5"/>
      <c r="K67" s="32"/>
      <c r="L67" s="5"/>
      <c r="M67" s="6"/>
      <c r="N67" s="6"/>
      <c r="O67" s="5"/>
      <c r="P67" s="4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>
      <c r="A68" s="32">
        <v>1701</v>
      </c>
      <c r="B68" s="32"/>
      <c r="C68" s="32"/>
      <c r="D68" s="32"/>
      <c r="E68" s="32"/>
      <c r="F68" s="32">
        <v>8</v>
      </c>
      <c r="G68" s="32"/>
      <c r="H68" s="32"/>
      <c r="I68" s="5"/>
      <c r="J68" s="5"/>
      <c r="K68" s="32"/>
      <c r="L68" s="5"/>
      <c r="M68" s="6"/>
      <c r="N68" s="6"/>
      <c r="O68" s="5"/>
      <c r="P68" s="4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>
        <v>1702</v>
      </c>
      <c r="B69" s="32"/>
      <c r="C69" s="32"/>
      <c r="D69" s="32"/>
      <c r="E69" s="32"/>
      <c r="F69" s="32"/>
      <c r="G69" s="32">
        <v>0</v>
      </c>
      <c r="H69" s="32"/>
      <c r="I69" s="5"/>
      <c r="J69" s="5"/>
      <c r="K69" s="32"/>
      <c r="L69" s="5"/>
      <c r="M69" s="6"/>
      <c r="N69" s="6"/>
      <c r="O69" s="5"/>
      <c r="P69" s="4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/>
      <c r="B70" s="32"/>
      <c r="C70" s="32"/>
      <c r="D70" s="32"/>
      <c r="E70" s="32"/>
      <c r="F70" s="32"/>
      <c r="G70" s="32"/>
      <c r="H70" s="32"/>
      <c r="I70" s="5"/>
      <c r="J70" s="5"/>
      <c r="K70" s="32"/>
      <c r="L70" s="5"/>
      <c r="M70" s="6"/>
      <c r="N70" s="6"/>
      <c r="O70" s="5"/>
      <c r="P70" s="4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>
      <c r="A71" s="32"/>
      <c r="B71" s="32"/>
      <c r="C71" s="32"/>
      <c r="D71" s="32"/>
      <c r="E71" s="32"/>
      <c r="F71" s="32"/>
      <c r="G71" s="32"/>
      <c r="H71" s="32"/>
      <c r="I71" s="5"/>
      <c r="J71" s="5"/>
      <c r="K71" s="32"/>
      <c r="L71" s="5"/>
      <c r="M71" s="6"/>
      <c r="N71" s="6"/>
      <c r="O71" s="5"/>
      <c r="P71" s="4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>
      <c r="A72" s="32"/>
      <c r="B72" s="32"/>
      <c r="C72" s="32"/>
      <c r="D72" s="32"/>
      <c r="E72" s="32"/>
      <c r="F72" s="32"/>
      <c r="G72" s="32"/>
      <c r="H72" s="32"/>
      <c r="I72" s="5"/>
      <c r="J72" s="5"/>
      <c r="K72" s="32"/>
      <c r="L72" s="5"/>
      <c r="M72" s="6"/>
      <c r="N72" s="6"/>
      <c r="O72" s="5"/>
      <c r="P72" s="4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/>
      <c r="B73" s="32"/>
      <c r="C73" s="32"/>
      <c r="D73" s="32"/>
      <c r="E73" s="32"/>
      <c r="F73" s="32"/>
      <c r="G73" s="32"/>
      <c r="H73" s="32">
        <f>SUM(H69:H70)</f>
        <v>0</v>
      </c>
      <c r="I73" s="5">
        <f>H69/B64</f>
        <v>0</v>
      </c>
      <c r="J73" s="5">
        <f>H73/B64</f>
        <v>0</v>
      </c>
      <c r="K73" s="5">
        <f>J73-I73</f>
        <v>0</v>
      </c>
      <c r="L73" s="5"/>
      <c r="M73" s="6"/>
      <c r="N73" s="6"/>
      <c r="O73" s="5"/>
      <c r="P73" s="4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32"/>
      <c r="I74" s="5"/>
      <c r="J74" s="5"/>
      <c r="K74" s="32"/>
      <c r="L74" s="5"/>
      <c r="M74" s="6"/>
      <c r="N74" s="6"/>
      <c r="O74" s="5"/>
      <c r="P74" s="4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>
      <c r="A75" s="44" t="s">
        <v>93</v>
      </c>
      <c r="B75" s="32"/>
      <c r="C75" s="32"/>
      <c r="D75" s="32"/>
      <c r="E75" s="32"/>
      <c r="F75" s="32"/>
      <c r="G75" s="32"/>
      <c r="H75" s="32"/>
      <c r="I75" s="5"/>
      <c r="J75" s="5"/>
      <c r="K75" s="32"/>
      <c r="L75" s="5"/>
      <c r="M75" s="6"/>
      <c r="N75" s="6"/>
      <c r="O75" s="5"/>
      <c r="P75" s="4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25.5" customHeight="1">
      <c r="A76" s="32"/>
      <c r="B76" s="185" t="s">
        <v>1</v>
      </c>
      <c r="C76" s="186"/>
      <c r="D76" s="186"/>
      <c r="E76" s="186"/>
      <c r="F76" s="186"/>
      <c r="G76" s="186"/>
      <c r="H76" s="32"/>
      <c r="I76" s="7" t="s">
        <v>2</v>
      </c>
      <c r="J76" s="7" t="s">
        <v>3</v>
      </c>
      <c r="K76" s="8" t="s">
        <v>4</v>
      </c>
      <c r="L76" s="7" t="s">
        <v>5</v>
      </c>
      <c r="M76" s="9" t="s">
        <v>6</v>
      </c>
      <c r="N76" s="9" t="s">
        <v>7</v>
      </c>
      <c r="O76" s="10" t="s">
        <v>8</v>
      </c>
      <c r="P76" s="4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12" t="s">
        <v>9</v>
      </c>
      <c r="B77" s="13">
        <v>1</v>
      </c>
      <c r="C77" s="13">
        <v>2</v>
      </c>
      <c r="D77" s="13">
        <v>3</v>
      </c>
      <c r="E77" s="13">
        <v>4</v>
      </c>
      <c r="F77" s="13">
        <v>5</v>
      </c>
      <c r="G77" s="13">
        <v>6</v>
      </c>
      <c r="H77" s="14" t="s">
        <v>10</v>
      </c>
      <c r="I77" s="41"/>
      <c r="J77" s="15"/>
      <c r="K77" s="16"/>
      <c r="L77" s="17"/>
      <c r="M77" s="6"/>
      <c r="N77" s="6"/>
      <c r="O77" s="5"/>
      <c r="P77" s="4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>
      <c r="A78" s="32">
        <v>1502</v>
      </c>
      <c r="B78" s="13">
        <v>182</v>
      </c>
      <c r="C78" s="13"/>
      <c r="D78" s="13"/>
      <c r="E78" s="13"/>
      <c r="F78" s="13"/>
      <c r="G78" s="13"/>
      <c r="H78" s="19"/>
      <c r="I78" s="41"/>
      <c r="J78" s="15"/>
      <c r="K78" s="16"/>
      <c r="L78" s="17"/>
      <c r="M78" s="20">
        <f>B78</f>
        <v>182</v>
      </c>
      <c r="N78" s="6"/>
      <c r="O78" s="5"/>
      <c r="P78" s="4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>
      <c r="A79" s="32">
        <v>1601</v>
      </c>
      <c r="B79" s="13"/>
      <c r="C79" s="13">
        <v>145</v>
      </c>
      <c r="D79" s="13"/>
      <c r="E79" s="13"/>
      <c r="F79" s="13"/>
      <c r="G79" s="13"/>
      <c r="H79" s="33"/>
      <c r="I79" s="41"/>
      <c r="J79" s="41"/>
      <c r="K79" s="41"/>
      <c r="L79" s="17">
        <f>C79/B78</f>
        <v>0.79670329670329665</v>
      </c>
      <c r="M79" s="20">
        <v>146</v>
      </c>
      <c r="N79" s="3">
        <f t="shared" ref="N79:N80" si="10">M79/M78</f>
        <v>0.80219780219780223</v>
      </c>
      <c r="O79" s="5">
        <f t="shared" ref="O79:O80" si="11">100%-N79</f>
        <v>0.19780219780219777</v>
      </c>
      <c r="P79" s="4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>
      <c r="A80" s="32">
        <v>1602</v>
      </c>
      <c r="B80" s="32"/>
      <c r="C80" s="32"/>
      <c r="D80" s="32">
        <v>129</v>
      </c>
      <c r="E80" s="32"/>
      <c r="F80" s="32"/>
      <c r="G80" s="32"/>
      <c r="H80" s="32"/>
      <c r="I80" s="5"/>
      <c r="J80" s="5"/>
      <c r="K80" s="32"/>
      <c r="L80" s="17">
        <f>D80/C79</f>
        <v>0.8896551724137931</v>
      </c>
      <c r="M80" s="20">
        <v>135</v>
      </c>
      <c r="N80" s="3">
        <f t="shared" si="10"/>
        <v>0.92465753424657537</v>
      </c>
      <c r="O80" s="5">
        <f t="shared" si="11"/>
        <v>7.5342465753424626E-2</v>
      </c>
      <c r="P80" s="11">
        <f>M80/M78</f>
        <v>0.74175824175824179</v>
      </c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>
      <c r="A81" s="32">
        <v>1701</v>
      </c>
      <c r="B81" s="32"/>
      <c r="C81" s="32"/>
      <c r="D81" s="32"/>
      <c r="E81" s="32">
        <v>122</v>
      </c>
      <c r="F81" s="32"/>
      <c r="G81" s="32"/>
      <c r="H81" s="32"/>
      <c r="I81" s="5"/>
      <c r="J81" s="5"/>
      <c r="K81" s="32"/>
      <c r="L81" s="5"/>
      <c r="M81" s="20">
        <v>127</v>
      </c>
      <c r="N81" s="3"/>
      <c r="O81" s="5"/>
      <c r="P81" s="11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>
      <c r="A82" s="32">
        <v>1702</v>
      </c>
      <c r="B82" s="32"/>
      <c r="C82" s="32"/>
      <c r="D82" s="32"/>
      <c r="E82" s="32"/>
      <c r="F82" s="32">
        <v>85</v>
      </c>
      <c r="G82" s="32"/>
      <c r="H82" s="32"/>
      <c r="I82" s="5"/>
      <c r="J82" s="5"/>
      <c r="K82" s="32"/>
      <c r="L82" s="5"/>
      <c r="M82" s="20">
        <v>89</v>
      </c>
      <c r="N82" s="3"/>
      <c r="O82" s="5"/>
      <c r="P82" s="11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>
      <c r="A83" s="32"/>
      <c r="B83" s="32"/>
      <c r="C83" s="32"/>
      <c r="D83" s="32"/>
      <c r="E83" s="32"/>
      <c r="F83" s="32"/>
      <c r="G83" s="32"/>
      <c r="H83" s="32"/>
      <c r="I83" s="5"/>
      <c r="J83" s="5"/>
      <c r="K83" s="32"/>
      <c r="L83" s="5"/>
      <c r="M83" s="6"/>
      <c r="N83" s="6"/>
      <c r="O83" s="5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>
      <c r="A84" s="32"/>
      <c r="B84" s="32"/>
      <c r="C84" s="32"/>
      <c r="D84" s="32"/>
      <c r="E84" s="32"/>
      <c r="F84" s="32"/>
      <c r="G84" s="32"/>
      <c r="H84" s="32"/>
      <c r="I84" s="5"/>
      <c r="J84" s="5"/>
      <c r="K84" s="32"/>
      <c r="L84" s="5"/>
      <c r="M84" s="6"/>
      <c r="N84" s="6"/>
      <c r="O84" s="5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/>
      <c r="B85" s="32"/>
      <c r="C85" s="32"/>
      <c r="D85" s="32"/>
      <c r="E85" s="32"/>
      <c r="F85" s="32"/>
      <c r="G85" s="32"/>
      <c r="H85" s="32"/>
      <c r="I85" s="5"/>
      <c r="J85" s="5"/>
      <c r="K85" s="32"/>
      <c r="L85" s="5"/>
      <c r="M85" s="6"/>
      <c r="N85" s="6"/>
      <c r="O85" s="5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/>
      <c r="B86" s="32"/>
      <c r="C86" s="32"/>
      <c r="D86" s="32"/>
      <c r="E86" s="32"/>
      <c r="F86" s="32"/>
      <c r="G86" s="32"/>
      <c r="H86" s="32"/>
      <c r="I86" s="5"/>
      <c r="J86" s="5"/>
      <c r="K86" s="32"/>
      <c r="L86" s="5"/>
      <c r="M86" s="6"/>
      <c r="N86" s="6"/>
      <c r="O86" s="5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44" t="s">
        <v>95</v>
      </c>
      <c r="B87" s="32"/>
      <c r="C87" s="32"/>
      <c r="D87" s="32"/>
      <c r="E87" s="32"/>
      <c r="F87" s="32"/>
      <c r="G87" s="32"/>
      <c r="H87" s="32"/>
      <c r="I87" s="5"/>
      <c r="J87" s="5"/>
      <c r="K87" s="32"/>
      <c r="L87" s="5"/>
      <c r="M87" s="6"/>
      <c r="N87" s="6"/>
      <c r="O87" s="5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25.5" customHeight="1">
      <c r="A88" s="32"/>
      <c r="B88" s="185" t="s">
        <v>1</v>
      </c>
      <c r="C88" s="186"/>
      <c r="D88" s="186"/>
      <c r="E88" s="186"/>
      <c r="F88" s="186"/>
      <c r="G88" s="186"/>
      <c r="H88" s="32"/>
      <c r="I88" s="7" t="s">
        <v>2</v>
      </c>
      <c r="J88" s="7" t="s">
        <v>3</v>
      </c>
      <c r="K88" s="8" t="s">
        <v>4</v>
      </c>
      <c r="L88" s="7" t="s">
        <v>5</v>
      </c>
      <c r="M88" s="9" t="s">
        <v>6</v>
      </c>
      <c r="N88" s="9" t="s">
        <v>7</v>
      </c>
      <c r="O88" s="10" t="s">
        <v>8</v>
      </c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12" t="s">
        <v>9</v>
      </c>
      <c r="B89" s="13">
        <v>1</v>
      </c>
      <c r="C89" s="13">
        <v>2</v>
      </c>
      <c r="D89" s="13">
        <v>3</v>
      </c>
      <c r="E89" s="13">
        <v>4</v>
      </c>
      <c r="F89" s="13">
        <v>5</v>
      </c>
      <c r="G89" s="13">
        <v>6</v>
      </c>
      <c r="H89" s="14" t="s">
        <v>10</v>
      </c>
      <c r="I89" s="41"/>
      <c r="J89" s="15"/>
      <c r="K89" s="16"/>
      <c r="L89" s="17"/>
      <c r="M89" s="6"/>
      <c r="N89" s="6"/>
      <c r="O89" s="5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>
        <v>1601</v>
      </c>
      <c r="B90" s="13">
        <v>19</v>
      </c>
      <c r="C90" s="13"/>
      <c r="D90" s="13"/>
      <c r="E90" s="13"/>
      <c r="F90" s="13"/>
      <c r="G90" s="13"/>
      <c r="H90" s="19"/>
      <c r="I90" s="41"/>
      <c r="J90" s="15"/>
      <c r="K90" s="16"/>
      <c r="L90" s="17"/>
      <c r="M90" s="20">
        <f>B90</f>
        <v>19</v>
      </c>
      <c r="N90" s="6"/>
      <c r="O90" s="5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32">
        <v>1602</v>
      </c>
      <c r="B91" s="13"/>
      <c r="C91" s="13">
        <v>8</v>
      </c>
      <c r="D91" s="13"/>
      <c r="E91" s="13"/>
      <c r="F91" s="13"/>
      <c r="G91" s="13"/>
      <c r="H91" s="33"/>
      <c r="I91" s="41"/>
      <c r="J91" s="41"/>
      <c r="K91" s="41"/>
      <c r="L91" s="17">
        <f>C91/B90</f>
        <v>0.42105263157894735</v>
      </c>
      <c r="M91" s="20">
        <v>9</v>
      </c>
      <c r="N91" s="3">
        <f t="shared" ref="N91:N92" si="12">M91/M90</f>
        <v>0.47368421052631576</v>
      </c>
      <c r="O91" s="5">
        <f>100%-N91</f>
        <v>0.52631578947368429</v>
      </c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32">
        <v>1701</v>
      </c>
      <c r="B92" s="32"/>
      <c r="C92" s="32"/>
      <c r="D92" s="32">
        <v>6</v>
      </c>
      <c r="E92" s="32"/>
      <c r="F92" s="32"/>
      <c r="G92" s="32"/>
      <c r="H92" s="32"/>
      <c r="I92" s="5"/>
      <c r="J92" s="5"/>
      <c r="K92" s="32"/>
      <c r="L92" s="17">
        <f>D92/C91</f>
        <v>0.75</v>
      </c>
      <c r="M92" s="20">
        <v>6</v>
      </c>
      <c r="N92" s="3">
        <f t="shared" si="12"/>
        <v>0.66666666666666663</v>
      </c>
      <c r="O92" s="11">
        <f>M92/M90</f>
        <v>0.31578947368421051</v>
      </c>
      <c r="P92" s="3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32">
        <v>1702</v>
      </c>
      <c r="B93" s="32"/>
      <c r="C93" s="32"/>
      <c r="D93" s="32"/>
      <c r="E93" s="32">
        <v>3</v>
      </c>
      <c r="F93" s="32"/>
      <c r="G93" s="32"/>
      <c r="H93" s="32"/>
      <c r="I93" s="5"/>
      <c r="J93" s="5"/>
      <c r="K93" s="32"/>
      <c r="L93" s="5"/>
      <c r="M93" s="6">
        <v>3</v>
      </c>
      <c r="N93" s="6"/>
      <c r="O93" s="5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2"/>
      <c r="B94" s="32"/>
      <c r="C94" s="32"/>
      <c r="D94" s="32"/>
      <c r="E94" s="32"/>
      <c r="F94" s="32"/>
      <c r="G94" s="32"/>
      <c r="H94" s="32"/>
      <c r="I94" s="5"/>
      <c r="J94" s="5"/>
      <c r="K94" s="32"/>
      <c r="L94" s="5"/>
      <c r="M94" s="6"/>
      <c r="N94" s="6"/>
      <c r="O94" s="5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/>
      <c r="B95" s="32"/>
      <c r="C95" s="32"/>
      <c r="D95" s="32"/>
      <c r="E95" s="32"/>
      <c r="F95" s="32"/>
      <c r="G95" s="32"/>
      <c r="H95" s="32"/>
      <c r="I95" s="5"/>
      <c r="J95" s="5"/>
      <c r="K95" s="32"/>
      <c r="L95" s="5"/>
      <c r="M95" s="6"/>
      <c r="N95" s="6"/>
      <c r="O95" s="5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/>
      <c r="B96" s="32"/>
      <c r="C96" s="32"/>
      <c r="D96" s="32"/>
      <c r="E96" s="32"/>
      <c r="F96" s="32"/>
      <c r="G96" s="32"/>
      <c r="H96" s="32"/>
      <c r="I96" s="5"/>
      <c r="J96" s="5"/>
      <c r="K96" s="32"/>
      <c r="L96" s="5"/>
      <c r="M96" s="6"/>
      <c r="N96" s="6"/>
      <c r="O96" s="5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/>
      <c r="B97" s="32"/>
      <c r="C97" s="32"/>
      <c r="D97" s="32"/>
      <c r="E97" s="32"/>
      <c r="F97" s="32"/>
      <c r="G97" s="32"/>
      <c r="H97" s="32"/>
      <c r="I97" s="5"/>
      <c r="J97" s="5"/>
      <c r="K97" s="32"/>
      <c r="L97" s="5"/>
      <c r="M97" s="6"/>
      <c r="N97" s="6"/>
      <c r="O97" s="5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44" t="s">
        <v>96</v>
      </c>
      <c r="B98" s="32"/>
      <c r="C98" s="32"/>
      <c r="D98" s="32"/>
      <c r="E98" s="32"/>
      <c r="F98" s="32"/>
      <c r="G98" s="32"/>
      <c r="H98" s="32"/>
      <c r="I98" s="5"/>
      <c r="J98" s="5"/>
      <c r="K98" s="32"/>
      <c r="L98" s="5"/>
      <c r="M98" s="6"/>
      <c r="N98" s="6"/>
      <c r="O98" s="5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25.5" customHeight="1">
      <c r="A99" s="32"/>
      <c r="B99" s="185" t="s">
        <v>1</v>
      </c>
      <c r="C99" s="186"/>
      <c r="D99" s="186"/>
      <c r="E99" s="186"/>
      <c r="F99" s="186"/>
      <c r="G99" s="186"/>
      <c r="H99" s="32"/>
      <c r="I99" s="7" t="s">
        <v>2</v>
      </c>
      <c r="J99" s="7" t="s">
        <v>3</v>
      </c>
      <c r="K99" s="8" t="s">
        <v>4</v>
      </c>
      <c r="L99" s="7" t="s">
        <v>5</v>
      </c>
      <c r="M99" s="9" t="s">
        <v>6</v>
      </c>
      <c r="N99" s="9" t="s">
        <v>7</v>
      </c>
      <c r="O99" s="10" t="s">
        <v>8</v>
      </c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12" t="s">
        <v>9</v>
      </c>
      <c r="B100" s="13">
        <v>1</v>
      </c>
      <c r="C100" s="13">
        <v>2</v>
      </c>
      <c r="D100" s="13">
        <v>3</v>
      </c>
      <c r="E100" s="13">
        <v>4</v>
      </c>
      <c r="F100" s="13">
        <v>5</v>
      </c>
      <c r="G100" s="13">
        <v>6</v>
      </c>
      <c r="H100" s="14" t="s">
        <v>10</v>
      </c>
      <c r="I100" s="41"/>
      <c r="J100" s="15"/>
      <c r="K100" s="16"/>
      <c r="L100" s="17"/>
      <c r="M100" s="6"/>
      <c r="N100" s="6"/>
      <c r="O100" s="5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>
        <v>1602</v>
      </c>
      <c r="B101" s="13">
        <v>211</v>
      </c>
      <c r="C101" s="13"/>
      <c r="D101" s="13"/>
      <c r="E101" s="13"/>
      <c r="F101" s="13"/>
      <c r="G101" s="13"/>
      <c r="H101" s="19"/>
      <c r="I101" s="41"/>
      <c r="J101" s="15"/>
      <c r="K101" s="16"/>
      <c r="L101" s="17"/>
      <c r="M101" s="20">
        <f>B101</f>
        <v>211</v>
      </c>
      <c r="N101" s="6"/>
      <c r="O101" s="5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>
        <v>1701</v>
      </c>
      <c r="B102" s="13"/>
      <c r="C102" s="13">
        <v>162</v>
      </c>
      <c r="D102" s="13"/>
      <c r="E102" s="13"/>
      <c r="F102" s="13"/>
      <c r="G102" s="13"/>
      <c r="H102" s="33"/>
      <c r="I102" s="41"/>
      <c r="J102" s="41"/>
      <c r="K102" s="41"/>
      <c r="L102" s="17">
        <f>C102/B101</f>
        <v>0.76777251184834128</v>
      </c>
      <c r="M102" s="20">
        <v>163</v>
      </c>
      <c r="N102" s="3">
        <f t="shared" ref="N102:N103" si="13">M102/M101</f>
        <v>0.77251184834123221</v>
      </c>
      <c r="O102" s="5">
        <f>100%-N102</f>
        <v>0.22748815165876779</v>
      </c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32"/>
      <c r="B103" s="32"/>
      <c r="C103" s="32"/>
      <c r="D103" s="32">
        <v>101</v>
      </c>
      <c r="E103" s="32"/>
      <c r="F103" s="32"/>
      <c r="G103" s="32"/>
      <c r="H103" s="32"/>
      <c r="I103" s="5"/>
      <c r="J103" s="5"/>
      <c r="K103" s="32"/>
      <c r="L103" s="17">
        <f>D103/C102</f>
        <v>0.62345679012345678</v>
      </c>
      <c r="M103" s="20">
        <v>101</v>
      </c>
      <c r="N103" s="3">
        <f t="shared" si="13"/>
        <v>0.61963190184049077</v>
      </c>
      <c r="O103" s="11">
        <f>M103/M101</f>
        <v>0.47867298578199052</v>
      </c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32"/>
      <c r="I104" s="5"/>
      <c r="J104" s="5"/>
      <c r="K104" s="32"/>
      <c r="L104" s="5"/>
      <c r="M104" s="6"/>
      <c r="N104" s="6"/>
      <c r="O104" s="5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32"/>
      <c r="I105" s="5"/>
      <c r="J105" s="5"/>
      <c r="K105" s="32"/>
      <c r="L105" s="5"/>
      <c r="M105" s="6"/>
      <c r="N105" s="6"/>
      <c r="O105" s="5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/>
      <c r="B106" s="32"/>
      <c r="C106" s="32"/>
      <c r="D106" s="32"/>
      <c r="E106" s="32"/>
      <c r="F106" s="32"/>
      <c r="G106" s="32"/>
      <c r="H106" s="32"/>
      <c r="I106" s="5"/>
      <c r="J106" s="5"/>
      <c r="K106" s="32"/>
      <c r="L106" s="5"/>
      <c r="M106" s="6"/>
      <c r="N106" s="6"/>
      <c r="O106" s="5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/>
      <c r="B107" s="32"/>
      <c r="C107" s="32"/>
      <c r="D107" s="32"/>
      <c r="E107" s="32"/>
      <c r="F107" s="32"/>
      <c r="G107" s="32"/>
      <c r="H107" s="32"/>
      <c r="I107" s="5"/>
      <c r="J107" s="5"/>
      <c r="K107" s="32"/>
      <c r="L107" s="5"/>
      <c r="M107" s="6"/>
      <c r="N107" s="6"/>
      <c r="O107" s="5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26.25" customHeight="1">
      <c r="A108" s="4"/>
      <c r="B108" s="178" t="s">
        <v>99</v>
      </c>
      <c r="C108" s="179"/>
      <c r="D108" s="179"/>
      <c r="E108" s="179"/>
      <c r="F108" s="179"/>
      <c r="G108" s="179"/>
      <c r="H108" s="73">
        <v>1701</v>
      </c>
      <c r="I108" s="74"/>
      <c r="J108" s="74"/>
      <c r="K108" s="74"/>
      <c r="L108" s="74"/>
      <c r="M108" s="74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20.25" customHeight="1">
      <c r="A109" s="180" t="s">
        <v>9</v>
      </c>
      <c r="B109" s="181" t="s">
        <v>100</v>
      </c>
      <c r="C109" s="182"/>
      <c r="D109" s="182"/>
      <c r="E109" s="182"/>
      <c r="F109" s="182"/>
      <c r="G109" s="182"/>
      <c r="H109" s="183" t="s">
        <v>10</v>
      </c>
      <c r="I109" s="177" t="s">
        <v>2</v>
      </c>
      <c r="J109" s="177" t="s">
        <v>3</v>
      </c>
      <c r="K109" s="184" t="s">
        <v>4</v>
      </c>
      <c r="L109" s="177" t="s">
        <v>5</v>
      </c>
      <c r="M109" s="175" t="s">
        <v>6</v>
      </c>
      <c r="N109" s="175" t="s">
        <v>7</v>
      </c>
      <c r="O109" s="177" t="s">
        <v>8</v>
      </c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176"/>
      <c r="B110" s="75" t="s">
        <v>101</v>
      </c>
      <c r="C110" s="75" t="s">
        <v>102</v>
      </c>
      <c r="D110" s="75" t="s">
        <v>103</v>
      </c>
      <c r="E110" s="75" t="s">
        <v>104</v>
      </c>
      <c r="F110" s="75" t="s">
        <v>105</v>
      </c>
      <c r="G110" s="75" t="s">
        <v>106</v>
      </c>
      <c r="H110" s="176"/>
      <c r="I110" s="176"/>
      <c r="J110" s="176"/>
      <c r="K110" s="176"/>
      <c r="L110" s="176"/>
      <c r="M110" s="176"/>
      <c r="N110" s="176"/>
      <c r="O110" s="176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75">
        <v>1701</v>
      </c>
      <c r="B111" s="77">
        <v>13</v>
      </c>
      <c r="C111" s="77"/>
      <c r="D111" s="77"/>
      <c r="E111" s="77"/>
      <c r="F111" s="77"/>
      <c r="G111" s="77"/>
      <c r="H111" s="78"/>
      <c r="I111" s="79"/>
      <c r="J111" s="47"/>
      <c r="K111" s="48"/>
      <c r="L111" s="17"/>
      <c r="M111" s="80">
        <f>B111</f>
        <v>13</v>
      </c>
      <c r="N111" s="43"/>
      <c r="O111" s="17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75" t="s">
        <v>107</v>
      </c>
      <c r="B112" s="77"/>
      <c r="C112" s="77"/>
      <c r="D112" s="77"/>
      <c r="E112" s="77"/>
      <c r="F112" s="77"/>
      <c r="G112" s="77"/>
      <c r="H112" s="78"/>
      <c r="I112" s="81"/>
      <c r="J112" s="5"/>
      <c r="K112" s="82"/>
      <c r="L112" s="83" t="str">
        <f>IF(C112=0,"",C112/B111)</f>
        <v/>
      </c>
      <c r="M112" s="84"/>
      <c r="N112" s="85" t="str">
        <f t="shared" ref="N112:N116" si="14">IF(M112=0,"",M112/M111)</f>
        <v/>
      </c>
      <c r="O112" s="85" t="str">
        <f t="shared" ref="O112:O116" si="15">IF(M112=0,"",100%-N112)</f>
        <v/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75" t="s">
        <v>108</v>
      </c>
      <c r="B113" s="77"/>
      <c r="C113" s="77"/>
      <c r="D113" s="77"/>
      <c r="E113" s="77"/>
      <c r="F113" s="77"/>
      <c r="G113" s="77"/>
      <c r="H113" s="78"/>
      <c r="I113" s="81"/>
      <c r="J113" s="5"/>
      <c r="K113" s="82"/>
      <c r="L113" s="86" t="str">
        <f>IF(D113=0,"",D113/C112)</f>
        <v/>
      </c>
      <c r="M113" s="84"/>
      <c r="N113" s="87" t="str">
        <f t="shared" si="14"/>
        <v/>
      </c>
      <c r="O113" s="87" t="str">
        <f t="shared" si="15"/>
        <v/>
      </c>
      <c r="P113" s="11">
        <f>M113/M111</f>
        <v>0</v>
      </c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75" t="s">
        <v>109</v>
      </c>
      <c r="B114" s="77"/>
      <c r="C114" s="77"/>
      <c r="D114" s="77"/>
      <c r="E114" s="77"/>
      <c r="F114" s="77"/>
      <c r="G114" s="77"/>
      <c r="H114" s="78"/>
      <c r="I114" s="81"/>
      <c r="J114" s="5"/>
      <c r="K114" s="82"/>
      <c r="L114" s="86" t="str">
        <f>IF(E114=0,"",E114/D113)</f>
        <v/>
      </c>
      <c r="M114" s="84"/>
      <c r="N114" s="87" t="str">
        <f t="shared" si="14"/>
        <v/>
      </c>
      <c r="O114" s="87" t="str">
        <f t="shared" si="15"/>
        <v/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75" t="s">
        <v>110</v>
      </c>
      <c r="B115" s="77"/>
      <c r="C115" s="77"/>
      <c r="D115" s="77"/>
      <c r="E115" s="77"/>
      <c r="F115" s="77"/>
      <c r="G115" s="77"/>
      <c r="H115" s="78"/>
      <c r="I115" s="81"/>
      <c r="J115" s="5"/>
      <c r="K115" s="82"/>
      <c r="L115" s="86" t="str">
        <f>IF(F115=0,"",F115/E114)</f>
        <v/>
      </c>
      <c r="M115" s="84"/>
      <c r="N115" s="87" t="str">
        <f t="shared" si="14"/>
        <v/>
      </c>
      <c r="O115" s="87" t="str">
        <f t="shared" si="15"/>
        <v/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75">
        <v>1902</v>
      </c>
      <c r="B116" s="77"/>
      <c r="C116" s="77"/>
      <c r="D116" s="77"/>
      <c r="E116" s="77"/>
      <c r="F116" s="77"/>
      <c r="G116" s="77"/>
      <c r="H116" s="78"/>
      <c r="I116" s="81"/>
      <c r="J116" s="5"/>
      <c r="K116" s="82"/>
      <c r="L116" s="86" t="str">
        <f>IF(G116=0,"",G116/F115)</f>
        <v/>
      </c>
      <c r="M116" s="88"/>
      <c r="N116" s="87" t="str">
        <f t="shared" si="14"/>
        <v/>
      </c>
      <c r="O116" s="87" t="str">
        <f t="shared" si="15"/>
        <v/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89"/>
      <c r="B117" s="77"/>
      <c r="C117" s="77"/>
      <c r="D117" s="77"/>
      <c r="E117" s="77"/>
      <c r="F117" s="77"/>
      <c r="G117" s="77"/>
      <c r="H117" s="78"/>
      <c r="I117" s="81"/>
      <c r="J117" s="5"/>
      <c r="K117" s="32"/>
      <c r="L117" s="90"/>
      <c r="M117" s="88"/>
      <c r="N117" s="91"/>
      <c r="O117" s="9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89"/>
      <c r="B118" s="77"/>
      <c r="C118" s="77"/>
      <c r="D118" s="77"/>
      <c r="E118" s="77"/>
      <c r="F118" s="77"/>
      <c r="G118" s="77"/>
      <c r="H118" s="78"/>
      <c r="I118" s="81"/>
      <c r="J118" s="5"/>
      <c r="K118" s="32"/>
      <c r="L118" s="90"/>
      <c r="M118" s="88"/>
      <c r="N118" s="91"/>
      <c r="O118" s="9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89"/>
      <c r="B119" s="77"/>
      <c r="C119" s="77"/>
      <c r="D119" s="77"/>
      <c r="E119" s="77"/>
      <c r="F119" s="77"/>
      <c r="G119" s="77"/>
      <c r="H119" s="78"/>
      <c r="I119" s="81"/>
      <c r="J119" s="5"/>
      <c r="K119" s="32"/>
      <c r="L119" s="90"/>
      <c r="M119" s="88"/>
      <c r="N119" s="91"/>
      <c r="O119" s="9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89"/>
      <c r="B120" s="77"/>
      <c r="C120" s="77"/>
      <c r="D120" s="77"/>
      <c r="E120" s="77"/>
      <c r="F120" s="77"/>
      <c r="G120" s="77"/>
      <c r="H120" s="78"/>
      <c r="I120" s="93"/>
      <c r="J120" s="70"/>
      <c r="K120" s="69"/>
      <c r="L120" s="94"/>
      <c r="M120" s="88"/>
      <c r="N120" s="95"/>
      <c r="O120" s="96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8" customHeight="1">
      <c r="A121" s="31"/>
      <c r="B121" s="32"/>
      <c r="C121" s="172" t="s">
        <v>114</v>
      </c>
      <c r="D121" s="173"/>
      <c r="E121" s="173"/>
      <c r="F121" s="173"/>
      <c r="G121" s="174"/>
      <c r="H121" s="97">
        <f>SUM(H111:H120)</f>
        <v>0</v>
      </c>
      <c r="I121" s="98" t="str">
        <f>IF(H119=0,"",H119/B111)</f>
        <v/>
      </c>
      <c r="J121" s="98" t="str">
        <f>IF(H121=0,"",H121/B111)</f>
        <v/>
      </c>
      <c r="K121" s="98" t="str">
        <f>IF(H119=0,"",J121-I121)</f>
        <v/>
      </c>
      <c r="L121" s="5"/>
      <c r="M121" s="32"/>
      <c r="N121" s="23"/>
      <c r="O121" s="5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32"/>
      <c r="I122" s="5"/>
      <c r="J122" s="5"/>
      <c r="K122" s="32"/>
      <c r="L122" s="5"/>
      <c r="M122" s="6"/>
      <c r="N122" s="6"/>
      <c r="O122" s="5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32"/>
      <c r="I123" s="5"/>
      <c r="J123" s="5"/>
      <c r="K123" s="32"/>
      <c r="L123" s="5"/>
      <c r="M123" s="6"/>
      <c r="N123" s="6"/>
      <c r="O123" s="5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26.25" customHeight="1">
      <c r="A124" s="4"/>
      <c r="B124" s="178" t="s">
        <v>99</v>
      </c>
      <c r="C124" s="179"/>
      <c r="D124" s="179"/>
      <c r="E124" s="179"/>
      <c r="F124" s="179"/>
      <c r="G124" s="179"/>
      <c r="H124" s="73">
        <v>1702</v>
      </c>
      <c r="I124" s="74"/>
      <c r="J124" s="74"/>
      <c r="K124" s="74"/>
      <c r="L124" s="74"/>
      <c r="M124" s="74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20.25" customHeight="1">
      <c r="A125" s="180" t="s">
        <v>9</v>
      </c>
      <c r="B125" s="181" t="s">
        <v>100</v>
      </c>
      <c r="C125" s="182"/>
      <c r="D125" s="182"/>
      <c r="E125" s="182"/>
      <c r="F125" s="182"/>
      <c r="G125" s="182"/>
      <c r="H125" s="183" t="s">
        <v>10</v>
      </c>
      <c r="I125" s="177" t="s">
        <v>2</v>
      </c>
      <c r="J125" s="177" t="s">
        <v>3</v>
      </c>
      <c r="K125" s="184" t="s">
        <v>4</v>
      </c>
      <c r="L125" s="177" t="s">
        <v>5</v>
      </c>
      <c r="M125" s="175" t="s">
        <v>6</v>
      </c>
      <c r="N125" s="175" t="s">
        <v>7</v>
      </c>
      <c r="O125" s="177" t="s">
        <v>8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176"/>
      <c r="B126" s="75" t="s">
        <v>101</v>
      </c>
      <c r="C126" s="75" t="s">
        <v>102</v>
      </c>
      <c r="D126" s="75" t="s">
        <v>103</v>
      </c>
      <c r="E126" s="75" t="s">
        <v>104</v>
      </c>
      <c r="F126" s="75" t="s">
        <v>105</v>
      </c>
      <c r="G126" s="75" t="s">
        <v>106</v>
      </c>
      <c r="H126" s="176"/>
      <c r="I126" s="176"/>
      <c r="J126" s="176"/>
      <c r="K126" s="176"/>
      <c r="L126" s="176"/>
      <c r="M126" s="176"/>
      <c r="N126" s="176"/>
      <c r="O126" s="176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75">
        <v>1702</v>
      </c>
      <c r="B127" s="77">
        <v>131</v>
      </c>
      <c r="C127" s="77"/>
      <c r="D127" s="77"/>
      <c r="E127" s="77"/>
      <c r="F127" s="77"/>
      <c r="G127" s="77"/>
      <c r="H127" s="78"/>
      <c r="I127" s="79"/>
      <c r="J127" s="47"/>
      <c r="K127" s="48"/>
      <c r="L127" s="17"/>
      <c r="M127" s="80">
        <f>B127</f>
        <v>131</v>
      </c>
      <c r="N127" s="43"/>
      <c r="O127" s="17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75">
        <v>1801</v>
      </c>
      <c r="B128" s="77"/>
      <c r="C128" s="77"/>
      <c r="D128" s="77"/>
      <c r="E128" s="77"/>
      <c r="F128" s="77"/>
      <c r="G128" s="77"/>
      <c r="H128" s="78"/>
      <c r="I128" s="81"/>
      <c r="J128" s="5"/>
      <c r="K128" s="82"/>
      <c r="L128" s="83" t="str">
        <f>IF(C128=0,"",C128/B127)</f>
        <v/>
      </c>
      <c r="M128" s="84"/>
      <c r="N128" s="85" t="str">
        <f t="shared" ref="N128:N132" si="16">IF(M128=0,"",M128/M127)</f>
        <v/>
      </c>
      <c r="O128" s="85" t="str">
        <f t="shared" ref="O128:O132" si="17">IF(M128=0,"",100%-N128)</f>
        <v/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75">
        <v>1802</v>
      </c>
      <c r="B129" s="77"/>
      <c r="C129" s="77"/>
      <c r="D129" s="77"/>
      <c r="E129" s="77"/>
      <c r="F129" s="77"/>
      <c r="G129" s="77"/>
      <c r="H129" s="78"/>
      <c r="I129" s="81"/>
      <c r="J129" s="5"/>
      <c r="K129" s="82"/>
      <c r="L129" s="86" t="str">
        <f>IF(D129=0,"",D129/C128)</f>
        <v/>
      </c>
      <c r="M129" s="84"/>
      <c r="N129" s="87" t="str">
        <f t="shared" si="16"/>
        <v/>
      </c>
      <c r="O129" s="87" t="str">
        <f t="shared" si="17"/>
        <v/>
      </c>
      <c r="P129" s="11">
        <f>M129/M127</f>
        <v>0</v>
      </c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75">
        <v>1901</v>
      </c>
      <c r="B130" s="77"/>
      <c r="C130" s="77"/>
      <c r="D130" s="77"/>
      <c r="E130" s="77"/>
      <c r="F130" s="77"/>
      <c r="G130" s="77"/>
      <c r="H130" s="78"/>
      <c r="I130" s="81"/>
      <c r="J130" s="5"/>
      <c r="K130" s="82"/>
      <c r="L130" s="86" t="str">
        <f>IF(E130=0,"",E130/D129)</f>
        <v/>
      </c>
      <c r="M130" s="84"/>
      <c r="N130" s="87" t="str">
        <f t="shared" si="16"/>
        <v/>
      </c>
      <c r="O130" s="87" t="str">
        <f t="shared" si="17"/>
        <v/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75">
        <v>1902</v>
      </c>
      <c r="B131" s="77"/>
      <c r="C131" s="77"/>
      <c r="D131" s="77"/>
      <c r="E131" s="77"/>
      <c r="F131" s="77"/>
      <c r="G131" s="77"/>
      <c r="H131" s="78"/>
      <c r="I131" s="81"/>
      <c r="J131" s="5"/>
      <c r="K131" s="82"/>
      <c r="L131" s="86" t="str">
        <f>IF(F131=0,"",F131/E130)</f>
        <v/>
      </c>
      <c r="M131" s="84"/>
      <c r="N131" s="87" t="str">
        <f t="shared" si="16"/>
        <v/>
      </c>
      <c r="O131" s="87" t="str">
        <f t="shared" si="17"/>
        <v/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75">
        <v>2001</v>
      </c>
      <c r="B132" s="77"/>
      <c r="C132" s="77"/>
      <c r="D132" s="77"/>
      <c r="E132" s="77"/>
      <c r="F132" s="77"/>
      <c r="G132" s="77"/>
      <c r="H132" s="78"/>
      <c r="I132" s="81"/>
      <c r="J132" s="5"/>
      <c r="K132" s="82"/>
      <c r="L132" s="86" t="str">
        <f>IF(G132=0,"",G132/F131)</f>
        <v/>
      </c>
      <c r="M132" s="88"/>
      <c r="N132" s="87" t="str">
        <f t="shared" si="16"/>
        <v/>
      </c>
      <c r="O132" s="87" t="str">
        <f t="shared" si="17"/>
        <v/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89"/>
      <c r="B133" s="77"/>
      <c r="C133" s="77"/>
      <c r="D133" s="77"/>
      <c r="E133" s="77"/>
      <c r="F133" s="77"/>
      <c r="G133" s="77"/>
      <c r="H133" s="78"/>
      <c r="I133" s="81"/>
      <c r="J133" s="5"/>
      <c r="K133" s="32"/>
      <c r="L133" s="90"/>
      <c r="M133" s="88"/>
      <c r="N133" s="91"/>
      <c r="O133" s="9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89"/>
      <c r="B134" s="77"/>
      <c r="C134" s="77"/>
      <c r="D134" s="77"/>
      <c r="E134" s="77"/>
      <c r="F134" s="77"/>
      <c r="G134" s="77"/>
      <c r="H134" s="78"/>
      <c r="I134" s="81"/>
      <c r="J134" s="5"/>
      <c r="K134" s="32"/>
      <c r="L134" s="90"/>
      <c r="M134" s="88"/>
      <c r="N134" s="91"/>
      <c r="O134" s="9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89"/>
      <c r="B135" s="77"/>
      <c r="C135" s="77"/>
      <c r="D135" s="77"/>
      <c r="E135" s="77"/>
      <c r="F135" s="77"/>
      <c r="G135" s="77"/>
      <c r="H135" s="78"/>
      <c r="I135" s="81"/>
      <c r="J135" s="5"/>
      <c r="K135" s="32"/>
      <c r="L135" s="90"/>
      <c r="M135" s="88"/>
      <c r="N135" s="91"/>
      <c r="O135" s="9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89"/>
      <c r="B136" s="77"/>
      <c r="C136" s="77"/>
      <c r="D136" s="77"/>
      <c r="E136" s="77"/>
      <c r="F136" s="77"/>
      <c r="G136" s="77"/>
      <c r="H136" s="78"/>
      <c r="I136" s="93"/>
      <c r="J136" s="70"/>
      <c r="K136" s="69"/>
      <c r="L136" s="94"/>
      <c r="M136" s="88"/>
      <c r="N136" s="95"/>
      <c r="O136" s="96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8" customHeight="1">
      <c r="A137" s="31"/>
      <c r="B137" s="190" t="s">
        <v>114</v>
      </c>
      <c r="C137" s="182"/>
      <c r="D137" s="182"/>
      <c r="E137" s="182"/>
      <c r="F137" s="182"/>
      <c r="G137" s="191"/>
      <c r="H137" s="97">
        <f>SUM(H127:H136)</f>
        <v>0</v>
      </c>
      <c r="I137" s="98" t="str">
        <f>IF(H135=0,"",H135/B127)</f>
        <v/>
      </c>
      <c r="J137" s="98" t="str">
        <f>IF(H137=0,"",H137/B127)</f>
        <v/>
      </c>
      <c r="K137" s="98" t="str">
        <f>IF(H135=0,"",J137-I137)</f>
        <v/>
      </c>
      <c r="L137" s="5"/>
      <c r="M137" s="32"/>
      <c r="N137" s="23"/>
      <c r="O137" s="5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32"/>
      <c r="I138" s="5"/>
      <c r="J138" s="5"/>
      <c r="K138" s="32"/>
      <c r="L138" s="5"/>
      <c r="M138" s="6"/>
      <c r="N138" s="6"/>
      <c r="O138" s="5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32"/>
      <c r="I139" s="5"/>
      <c r="J139" s="5"/>
      <c r="K139" s="32"/>
      <c r="L139" s="5"/>
      <c r="M139" s="6"/>
      <c r="N139" s="6"/>
      <c r="O139" s="5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32"/>
      <c r="I140" s="5"/>
      <c r="J140" s="5"/>
      <c r="K140" s="32"/>
      <c r="L140" s="5"/>
      <c r="M140" s="6"/>
      <c r="N140" s="6"/>
      <c r="O140" s="5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32"/>
      <c r="I141" s="5"/>
      <c r="J141" s="5"/>
      <c r="K141" s="32"/>
      <c r="L141" s="5"/>
      <c r="M141" s="6"/>
      <c r="N141" s="6"/>
      <c r="O141" s="5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32"/>
      <c r="I142" s="5"/>
      <c r="J142" s="5"/>
      <c r="K142" s="32"/>
      <c r="L142" s="5"/>
      <c r="M142" s="6"/>
      <c r="N142" s="6"/>
      <c r="O142" s="5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32"/>
      <c r="I143" s="5"/>
      <c r="J143" s="5"/>
      <c r="K143" s="32"/>
      <c r="L143" s="5"/>
      <c r="M143" s="6"/>
      <c r="N143" s="6"/>
      <c r="O143" s="5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32"/>
      <c r="I144" s="5"/>
      <c r="J144" s="5"/>
      <c r="K144" s="32"/>
      <c r="L144" s="5"/>
      <c r="M144" s="6"/>
      <c r="N144" s="6"/>
      <c r="O144" s="5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32"/>
      <c r="I145" s="5"/>
      <c r="J145" s="5"/>
      <c r="K145" s="32"/>
      <c r="L145" s="5"/>
      <c r="M145" s="6"/>
      <c r="N145" s="6"/>
      <c r="O145" s="5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32"/>
      <c r="I146" s="5"/>
      <c r="J146" s="5"/>
      <c r="K146" s="32"/>
      <c r="L146" s="5"/>
      <c r="M146" s="6"/>
      <c r="N146" s="6"/>
      <c r="O146" s="5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32"/>
      <c r="I147" s="5"/>
      <c r="J147" s="5"/>
      <c r="K147" s="32"/>
      <c r="L147" s="5"/>
      <c r="M147" s="6"/>
      <c r="N147" s="6"/>
      <c r="O147" s="5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32"/>
      <c r="I148" s="5"/>
      <c r="J148" s="5"/>
      <c r="K148" s="32"/>
      <c r="L148" s="5"/>
      <c r="M148" s="6"/>
      <c r="N148" s="6"/>
      <c r="O148" s="5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32"/>
      <c r="I149" s="5"/>
      <c r="J149" s="5"/>
      <c r="K149" s="32"/>
      <c r="L149" s="5"/>
      <c r="M149" s="6"/>
      <c r="N149" s="6"/>
      <c r="O149" s="5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32"/>
      <c r="I150" s="5"/>
      <c r="J150" s="5"/>
      <c r="K150" s="32"/>
      <c r="L150" s="5"/>
      <c r="M150" s="6"/>
      <c r="N150" s="6"/>
      <c r="O150" s="5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32"/>
      <c r="I151" s="5"/>
      <c r="J151" s="5"/>
      <c r="K151" s="32"/>
      <c r="L151" s="5"/>
      <c r="M151" s="6"/>
      <c r="N151" s="6"/>
      <c r="O151" s="5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32"/>
      <c r="I152" s="5"/>
      <c r="J152" s="5"/>
      <c r="K152" s="32"/>
      <c r="L152" s="5"/>
      <c r="M152" s="6"/>
      <c r="N152" s="6"/>
      <c r="O152" s="5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32"/>
      <c r="I153" s="5"/>
      <c r="J153" s="5"/>
      <c r="K153" s="32"/>
      <c r="L153" s="5"/>
      <c r="M153" s="6"/>
      <c r="N153" s="6"/>
      <c r="O153" s="5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32"/>
      <c r="I154" s="5"/>
      <c r="J154" s="5"/>
      <c r="K154" s="32"/>
      <c r="L154" s="5"/>
      <c r="M154" s="6"/>
      <c r="N154" s="6"/>
      <c r="O154" s="5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32"/>
      <c r="I155" s="5"/>
      <c r="J155" s="5"/>
      <c r="K155" s="32"/>
      <c r="L155" s="5"/>
      <c r="M155" s="6"/>
      <c r="N155" s="6"/>
      <c r="O155" s="5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32"/>
      <c r="I156" s="5"/>
      <c r="J156" s="5"/>
      <c r="K156" s="32"/>
      <c r="L156" s="5"/>
      <c r="M156" s="6"/>
      <c r="N156" s="6"/>
      <c r="O156" s="5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32"/>
      <c r="I157" s="5"/>
      <c r="J157" s="5"/>
      <c r="K157" s="32"/>
      <c r="L157" s="5"/>
      <c r="M157" s="6"/>
      <c r="N157" s="6"/>
      <c r="O157" s="5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32"/>
      <c r="I158" s="5"/>
      <c r="J158" s="5"/>
      <c r="K158" s="32"/>
      <c r="L158" s="5"/>
      <c r="M158" s="6"/>
      <c r="N158" s="6"/>
      <c r="O158" s="5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32"/>
      <c r="I159" s="5"/>
      <c r="J159" s="5"/>
      <c r="K159" s="32"/>
      <c r="L159" s="5"/>
      <c r="M159" s="6"/>
      <c r="N159" s="6"/>
      <c r="O159" s="5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32"/>
      <c r="I160" s="5"/>
      <c r="J160" s="5"/>
      <c r="K160" s="32"/>
      <c r="L160" s="5"/>
      <c r="M160" s="6"/>
      <c r="N160" s="6"/>
      <c r="O160" s="5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32"/>
      <c r="I161" s="5"/>
      <c r="J161" s="5"/>
      <c r="K161" s="32"/>
      <c r="L161" s="5"/>
      <c r="M161" s="6"/>
      <c r="N161" s="6"/>
      <c r="O161" s="5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32"/>
      <c r="I162" s="5"/>
      <c r="J162" s="5"/>
      <c r="K162" s="32"/>
      <c r="L162" s="5"/>
      <c r="M162" s="6"/>
      <c r="N162" s="6"/>
      <c r="O162" s="5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32"/>
      <c r="I163" s="5"/>
      <c r="J163" s="5"/>
      <c r="K163" s="32"/>
      <c r="L163" s="5"/>
      <c r="M163" s="6"/>
      <c r="N163" s="6"/>
      <c r="O163" s="5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32"/>
      <c r="I164" s="5"/>
      <c r="J164" s="5"/>
      <c r="K164" s="32"/>
      <c r="L164" s="5"/>
      <c r="M164" s="6"/>
      <c r="N164" s="6"/>
      <c r="O164" s="5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32"/>
      <c r="I165" s="5"/>
      <c r="J165" s="5"/>
      <c r="K165" s="32"/>
      <c r="L165" s="5"/>
      <c r="M165" s="6"/>
      <c r="N165" s="6"/>
      <c r="O165" s="5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32"/>
      <c r="I166" s="5"/>
      <c r="J166" s="5"/>
      <c r="K166" s="32"/>
      <c r="L166" s="5"/>
      <c r="M166" s="6"/>
      <c r="N166" s="6"/>
      <c r="O166" s="5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32"/>
      <c r="I167" s="5"/>
      <c r="J167" s="5"/>
      <c r="K167" s="32"/>
      <c r="L167" s="5"/>
      <c r="M167" s="6"/>
      <c r="N167" s="6"/>
      <c r="O167" s="5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32"/>
      <c r="I168" s="5"/>
      <c r="J168" s="5"/>
      <c r="K168" s="32"/>
      <c r="L168" s="5"/>
      <c r="M168" s="6"/>
      <c r="N168" s="6"/>
      <c r="O168" s="5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32"/>
      <c r="I169" s="5"/>
      <c r="J169" s="5"/>
      <c r="K169" s="32"/>
      <c r="L169" s="5"/>
      <c r="M169" s="6"/>
      <c r="N169" s="6"/>
      <c r="O169" s="5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32"/>
      <c r="I170" s="5"/>
      <c r="J170" s="5"/>
      <c r="K170" s="32"/>
      <c r="L170" s="5"/>
      <c r="M170" s="6"/>
      <c r="N170" s="6"/>
      <c r="O170" s="5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32"/>
      <c r="I171" s="5"/>
      <c r="J171" s="5"/>
      <c r="K171" s="32"/>
      <c r="L171" s="5"/>
      <c r="M171" s="6"/>
      <c r="N171" s="6"/>
      <c r="O171" s="5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32"/>
      <c r="I172" s="5"/>
      <c r="J172" s="5"/>
      <c r="K172" s="32"/>
      <c r="L172" s="5"/>
      <c r="M172" s="6"/>
      <c r="N172" s="6"/>
      <c r="O172" s="5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32"/>
      <c r="I173" s="5"/>
      <c r="J173" s="5"/>
      <c r="K173" s="32"/>
      <c r="L173" s="5"/>
      <c r="M173" s="6"/>
      <c r="N173" s="6"/>
      <c r="O173" s="5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32"/>
      <c r="I174" s="5"/>
      <c r="J174" s="5"/>
      <c r="K174" s="32"/>
      <c r="L174" s="5"/>
      <c r="M174" s="6"/>
      <c r="N174" s="6"/>
      <c r="O174" s="5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32"/>
      <c r="I175" s="5"/>
      <c r="J175" s="5"/>
      <c r="K175" s="32"/>
      <c r="L175" s="5"/>
      <c r="M175" s="6"/>
      <c r="N175" s="6"/>
      <c r="O175" s="5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32"/>
      <c r="I176" s="5"/>
      <c r="J176" s="5"/>
      <c r="K176" s="32"/>
      <c r="L176" s="5"/>
      <c r="M176" s="6"/>
      <c r="N176" s="6"/>
      <c r="O176" s="5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32"/>
      <c r="I177" s="5"/>
      <c r="J177" s="5"/>
      <c r="K177" s="32"/>
      <c r="L177" s="5"/>
      <c r="M177" s="6"/>
      <c r="N177" s="6"/>
      <c r="O177" s="5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32"/>
      <c r="I178" s="5"/>
      <c r="J178" s="5"/>
      <c r="K178" s="32"/>
      <c r="L178" s="5"/>
      <c r="M178" s="6"/>
      <c r="N178" s="6"/>
      <c r="O178" s="5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32"/>
      <c r="I179" s="5"/>
      <c r="J179" s="5"/>
      <c r="K179" s="32"/>
      <c r="L179" s="5"/>
      <c r="M179" s="6"/>
      <c r="N179" s="6"/>
      <c r="O179" s="5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32"/>
      <c r="I180" s="5"/>
      <c r="J180" s="5"/>
      <c r="K180" s="32"/>
      <c r="L180" s="5"/>
      <c r="M180" s="6"/>
      <c r="N180" s="6"/>
      <c r="O180" s="5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32"/>
      <c r="I181" s="5"/>
      <c r="J181" s="5"/>
      <c r="K181" s="32"/>
      <c r="L181" s="5"/>
      <c r="M181" s="6"/>
      <c r="N181" s="6"/>
      <c r="O181" s="5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32"/>
      <c r="I182" s="5"/>
      <c r="J182" s="5"/>
      <c r="K182" s="32"/>
      <c r="L182" s="5"/>
      <c r="M182" s="6"/>
      <c r="N182" s="6"/>
      <c r="O182" s="5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32"/>
      <c r="I183" s="5"/>
      <c r="J183" s="5"/>
      <c r="K183" s="32"/>
      <c r="L183" s="5"/>
      <c r="M183" s="6"/>
      <c r="N183" s="6"/>
      <c r="O183" s="5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32"/>
      <c r="I184" s="5"/>
      <c r="J184" s="5"/>
      <c r="K184" s="32"/>
      <c r="L184" s="5"/>
      <c r="M184" s="6"/>
      <c r="N184" s="6"/>
      <c r="O184" s="5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32"/>
      <c r="I185" s="5"/>
      <c r="J185" s="5"/>
      <c r="K185" s="32"/>
      <c r="L185" s="5"/>
      <c r="M185" s="6"/>
      <c r="N185" s="6"/>
      <c r="O185" s="5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32"/>
      <c r="I186" s="5"/>
      <c r="J186" s="5"/>
      <c r="K186" s="32"/>
      <c r="L186" s="5"/>
      <c r="M186" s="6"/>
      <c r="N186" s="6"/>
      <c r="O186" s="5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32"/>
      <c r="I187" s="5"/>
      <c r="J187" s="5"/>
      <c r="K187" s="32"/>
      <c r="L187" s="5"/>
      <c r="M187" s="6"/>
      <c r="N187" s="6"/>
      <c r="O187" s="5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32"/>
      <c r="I188" s="5"/>
      <c r="J188" s="5"/>
      <c r="K188" s="32"/>
      <c r="L188" s="5"/>
      <c r="M188" s="6"/>
      <c r="N188" s="6"/>
      <c r="O188" s="5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32"/>
      <c r="I189" s="5"/>
      <c r="J189" s="5"/>
      <c r="K189" s="32"/>
      <c r="L189" s="5"/>
      <c r="M189" s="6"/>
      <c r="N189" s="6"/>
      <c r="O189" s="5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32"/>
      <c r="I190" s="5"/>
      <c r="J190" s="5"/>
      <c r="K190" s="32"/>
      <c r="L190" s="5"/>
      <c r="M190" s="6"/>
      <c r="N190" s="6"/>
      <c r="O190" s="5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32"/>
      <c r="I191" s="5"/>
      <c r="J191" s="5"/>
      <c r="K191" s="32"/>
      <c r="L191" s="5"/>
      <c r="M191" s="6"/>
      <c r="N191" s="6"/>
      <c r="O191" s="5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32"/>
      <c r="I192" s="5"/>
      <c r="J192" s="5"/>
      <c r="K192" s="32"/>
      <c r="L192" s="5"/>
      <c r="M192" s="6"/>
      <c r="N192" s="6"/>
      <c r="O192" s="5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32"/>
      <c r="I193" s="5"/>
      <c r="J193" s="5"/>
      <c r="K193" s="32"/>
      <c r="L193" s="5"/>
      <c r="M193" s="6"/>
      <c r="N193" s="6"/>
      <c r="O193" s="5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32"/>
      <c r="I194" s="5"/>
      <c r="J194" s="5"/>
      <c r="K194" s="32"/>
      <c r="L194" s="5"/>
      <c r="M194" s="6"/>
      <c r="N194" s="6"/>
      <c r="O194" s="5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32"/>
      <c r="I195" s="5"/>
      <c r="J195" s="5"/>
      <c r="K195" s="32"/>
      <c r="L195" s="5"/>
      <c r="M195" s="6"/>
      <c r="N195" s="6"/>
      <c r="O195" s="5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32"/>
      <c r="I196" s="5"/>
      <c r="J196" s="5"/>
      <c r="K196" s="32"/>
      <c r="L196" s="5"/>
      <c r="M196" s="6"/>
      <c r="N196" s="6"/>
      <c r="O196" s="5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32"/>
      <c r="I197" s="5"/>
      <c r="J197" s="5"/>
      <c r="K197" s="32"/>
      <c r="L197" s="5"/>
      <c r="M197" s="6"/>
      <c r="N197" s="6"/>
      <c r="O197" s="5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32"/>
      <c r="I198" s="5"/>
      <c r="J198" s="5"/>
      <c r="K198" s="32"/>
      <c r="L198" s="5"/>
      <c r="M198" s="6"/>
      <c r="N198" s="6"/>
      <c r="O198" s="5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32"/>
      <c r="I199" s="5"/>
      <c r="J199" s="5"/>
      <c r="K199" s="32"/>
      <c r="L199" s="5"/>
      <c r="M199" s="6"/>
      <c r="N199" s="6"/>
      <c r="O199" s="5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32"/>
      <c r="I200" s="5"/>
      <c r="J200" s="5"/>
      <c r="K200" s="32"/>
      <c r="L200" s="5"/>
      <c r="M200" s="6"/>
      <c r="N200" s="6"/>
      <c r="O200" s="5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32"/>
      <c r="I201" s="5"/>
      <c r="J201" s="5"/>
      <c r="K201" s="32"/>
      <c r="L201" s="5"/>
      <c r="M201" s="6"/>
      <c r="N201" s="6"/>
      <c r="O201" s="5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32"/>
      <c r="I202" s="5"/>
      <c r="J202" s="5"/>
      <c r="K202" s="32"/>
      <c r="L202" s="5"/>
      <c r="M202" s="6"/>
      <c r="N202" s="6"/>
      <c r="O202" s="5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32"/>
      <c r="I203" s="5"/>
      <c r="J203" s="5"/>
      <c r="K203" s="32"/>
      <c r="L203" s="5"/>
      <c r="M203" s="6"/>
      <c r="N203" s="6"/>
      <c r="O203" s="5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32"/>
      <c r="I204" s="5"/>
      <c r="J204" s="5"/>
      <c r="K204" s="32"/>
      <c r="L204" s="5"/>
      <c r="M204" s="6"/>
      <c r="N204" s="6"/>
      <c r="O204" s="5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32"/>
      <c r="I205" s="5"/>
      <c r="J205" s="5"/>
      <c r="K205" s="32"/>
      <c r="L205" s="5"/>
      <c r="M205" s="6"/>
      <c r="N205" s="6"/>
      <c r="O205" s="5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32"/>
      <c r="I206" s="5"/>
      <c r="J206" s="5"/>
      <c r="K206" s="32"/>
      <c r="L206" s="5"/>
      <c r="M206" s="6"/>
      <c r="N206" s="6"/>
      <c r="O206" s="5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32"/>
      <c r="I207" s="5"/>
      <c r="J207" s="5"/>
      <c r="K207" s="32"/>
      <c r="L207" s="5"/>
      <c r="M207" s="6"/>
      <c r="N207" s="6"/>
      <c r="O207" s="5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32"/>
      <c r="I208" s="5"/>
      <c r="J208" s="5"/>
      <c r="K208" s="32"/>
      <c r="L208" s="5"/>
      <c r="M208" s="6"/>
      <c r="N208" s="6"/>
      <c r="O208" s="5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32"/>
      <c r="I209" s="5"/>
      <c r="J209" s="5"/>
      <c r="K209" s="32"/>
      <c r="L209" s="5"/>
      <c r="M209" s="6"/>
      <c r="N209" s="6"/>
      <c r="O209" s="5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32"/>
      <c r="I210" s="5"/>
      <c r="J210" s="5"/>
      <c r="K210" s="32"/>
      <c r="L210" s="5"/>
      <c r="M210" s="6"/>
      <c r="N210" s="6"/>
      <c r="O210" s="5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32"/>
      <c r="I211" s="5"/>
      <c r="J211" s="5"/>
      <c r="K211" s="32"/>
      <c r="L211" s="5"/>
      <c r="M211" s="6"/>
      <c r="N211" s="6"/>
      <c r="O211" s="5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32"/>
      <c r="I212" s="5"/>
      <c r="J212" s="5"/>
      <c r="K212" s="32"/>
      <c r="L212" s="5"/>
      <c r="M212" s="6"/>
      <c r="N212" s="6"/>
      <c r="O212" s="5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32"/>
      <c r="I213" s="5"/>
      <c r="J213" s="5"/>
      <c r="K213" s="32"/>
      <c r="L213" s="5"/>
      <c r="M213" s="6"/>
      <c r="N213" s="6"/>
      <c r="O213" s="5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32"/>
      <c r="I214" s="5"/>
      <c r="J214" s="5"/>
      <c r="K214" s="32"/>
      <c r="L214" s="5"/>
      <c r="M214" s="6"/>
      <c r="N214" s="6"/>
      <c r="O214" s="5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32"/>
      <c r="I215" s="5"/>
      <c r="J215" s="5"/>
      <c r="K215" s="32"/>
      <c r="L215" s="5"/>
      <c r="M215" s="6"/>
      <c r="N215" s="6"/>
      <c r="O215" s="5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32"/>
      <c r="I216" s="5"/>
      <c r="J216" s="5"/>
      <c r="K216" s="32"/>
      <c r="L216" s="5"/>
      <c r="M216" s="6"/>
      <c r="N216" s="6"/>
      <c r="O216" s="5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32"/>
      <c r="I217" s="5"/>
      <c r="J217" s="5"/>
      <c r="K217" s="32"/>
      <c r="L217" s="5"/>
      <c r="M217" s="6"/>
      <c r="N217" s="6"/>
      <c r="O217" s="5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32"/>
      <c r="I218" s="5"/>
      <c r="J218" s="5"/>
      <c r="K218" s="32"/>
      <c r="L218" s="5"/>
      <c r="M218" s="6"/>
      <c r="N218" s="6"/>
      <c r="O218" s="5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32"/>
      <c r="I219" s="5"/>
      <c r="J219" s="5"/>
      <c r="K219" s="32"/>
      <c r="L219" s="5"/>
      <c r="M219" s="6"/>
      <c r="N219" s="6"/>
      <c r="O219" s="5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32"/>
      <c r="I220" s="5"/>
      <c r="J220" s="5"/>
      <c r="K220" s="32"/>
      <c r="L220" s="5"/>
      <c r="M220" s="6"/>
      <c r="N220" s="6"/>
      <c r="O220" s="5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32"/>
      <c r="I221" s="5"/>
      <c r="J221" s="5"/>
      <c r="K221" s="32"/>
      <c r="L221" s="5"/>
      <c r="M221" s="6"/>
      <c r="N221" s="6"/>
      <c r="O221" s="5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32"/>
      <c r="I222" s="5"/>
      <c r="J222" s="5"/>
      <c r="K222" s="32"/>
      <c r="L222" s="5"/>
      <c r="M222" s="6"/>
      <c r="N222" s="6"/>
      <c r="O222" s="5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32"/>
      <c r="I223" s="5"/>
      <c r="J223" s="5"/>
      <c r="K223" s="32"/>
      <c r="L223" s="5"/>
      <c r="M223" s="6"/>
      <c r="N223" s="6"/>
      <c r="O223" s="5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32"/>
      <c r="I224" s="5"/>
      <c r="J224" s="5"/>
      <c r="K224" s="32"/>
      <c r="L224" s="5"/>
      <c r="M224" s="6"/>
      <c r="N224" s="6"/>
      <c r="O224" s="5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32"/>
      <c r="I225" s="5"/>
      <c r="J225" s="5"/>
      <c r="K225" s="32"/>
      <c r="L225" s="5"/>
      <c r="M225" s="6"/>
      <c r="N225" s="6"/>
      <c r="O225" s="5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32"/>
      <c r="I226" s="5"/>
      <c r="J226" s="5"/>
      <c r="K226" s="32"/>
      <c r="L226" s="5"/>
      <c r="M226" s="6"/>
      <c r="N226" s="6"/>
      <c r="O226" s="5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32"/>
      <c r="I227" s="5"/>
      <c r="J227" s="5"/>
      <c r="K227" s="32"/>
      <c r="L227" s="5"/>
      <c r="M227" s="6"/>
      <c r="N227" s="6"/>
      <c r="O227" s="5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32"/>
      <c r="I228" s="5"/>
      <c r="J228" s="5"/>
      <c r="K228" s="32"/>
      <c r="L228" s="5"/>
      <c r="M228" s="6"/>
      <c r="N228" s="6"/>
      <c r="O228" s="5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32"/>
      <c r="I229" s="5"/>
      <c r="J229" s="5"/>
      <c r="K229" s="32"/>
      <c r="L229" s="5"/>
      <c r="M229" s="6"/>
      <c r="N229" s="6"/>
      <c r="O229" s="5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32"/>
      <c r="I230" s="5"/>
      <c r="J230" s="5"/>
      <c r="K230" s="32"/>
      <c r="L230" s="5"/>
      <c r="M230" s="6"/>
      <c r="N230" s="6"/>
      <c r="O230" s="5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32"/>
      <c r="I231" s="5"/>
      <c r="J231" s="5"/>
      <c r="K231" s="32"/>
      <c r="L231" s="5"/>
      <c r="M231" s="6"/>
      <c r="N231" s="6"/>
      <c r="O231" s="5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32"/>
      <c r="I232" s="5"/>
      <c r="J232" s="5"/>
      <c r="K232" s="32"/>
      <c r="L232" s="5"/>
      <c r="M232" s="6"/>
      <c r="N232" s="6"/>
      <c r="O232" s="5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32"/>
      <c r="I233" s="5"/>
      <c r="J233" s="5"/>
      <c r="K233" s="32"/>
      <c r="L233" s="5"/>
      <c r="M233" s="6"/>
      <c r="N233" s="6"/>
      <c r="O233" s="5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32"/>
      <c r="I234" s="5"/>
      <c r="J234" s="5"/>
      <c r="K234" s="32"/>
      <c r="L234" s="5"/>
      <c r="M234" s="6"/>
      <c r="N234" s="6"/>
      <c r="O234" s="5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32"/>
      <c r="I235" s="5"/>
      <c r="J235" s="5"/>
      <c r="K235" s="32"/>
      <c r="L235" s="5"/>
      <c r="M235" s="6"/>
      <c r="N235" s="6"/>
      <c r="O235" s="5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32"/>
      <c r="I236" s="5"/>
      <c r="J236" s="5"/>
      <c r="K236" s="32"/>
      <c r="L236" s="5"/>
      <c r="M236" s="6"/>
      <c r="N236" s="6"/>
      <c r="O236" s="5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32"/>
      <c r="I237" s="5"/>
      <c r="J237" s="5"/>
      <c r="K237" s="32"/>
      <c r="L237" s="5"/>
      <c r="M237" s="6"/>
      <c r="N237" s="6"/>
      <c r="O237" s="5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32"/>
      <c r="I238" s="5"/>
      <c r="J238" s="5"/>
      <c r="K238" s="32"/>
      <c r="L238" s="5"/>
      <c r="M238" s="6"/>
      <c r="N238" s="6"/>
      <c r="O238" s="5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32"/>
      <c r="I239" s="5"/>
      <c r="J239" s="5"/>
      <c r="K239" s="32"/>
      <c r="L239" s="5"/>
      <c r="M239" s="6"/>
      <c r="N239" s="6"/>
      <c r="O239" s="5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32"/>
      <c r="I240" s="5"/>
      <c r="J240" s="5"/>
      <c r="K240" s="32"/>
      <c r="L240" s="5"/>
      <c r="M240" s="6"/>
      <c r="N240" s="6"/>
      <c r="O240" s="5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32"/>
      <c r="I241" s="5"/>
      <c r="J241" s="5"/>
      <c r="K241" s="32"/>
      <c r="L241" s="5"/>
      <c r="M241" s="6"/>
      <c r="N241" s="6"/>
      <c r="O241" s="5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32"/>
      <c r="I242" s="5"/>
      <c r="J242" s="5"/>
      <c r="K242" s="32"/>
      <c r="L242" s="5"/>
      <c r="M242" s="6"/>
      <c r="N242" s="6"/>
      <c r="O242" s="5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32"/>
      <c r="I243" s="5"/>
      <c r="J243" s="5"/>
      <c r="K243" s="32"/>
      <c r="L243" s="5"/>
      <c r="M243" s="6"/>
      <c r="N243" s="6"/>
      <c r="O243" s="5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32"/>
      <c r="I244" s="5"/>
      <c r="J244" s="5"/>
      <c r="K244" s="32"/>
      <c r="L244" s="5"/>
      <c r="M244" s="6"/>
      <c r="N244" s="6"/>
      <c r="O244" s="5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32"/>
      <c r="I245" s="5"/>
      <c r="J245" s="5"/>
      <c r="K245" s="32"/>
      <c r="L245" s="5"/>
      <c r="M245" s="6"/>
      <c r="N245" s="6"/>
      <c r="O245" s="5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32"/>
      <c r="I246" s="5"/>
      <c r="J246" s="5"/>
      <c r="K246" s="32"/>
      <c r="L246" s="5"/>
      <c r="M246" s="6"/>
      <c r="N246" s="6"/>
      <c r="O246" s="5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32"/>
      <c r="I247" s="5"/>
      <c r="J247" s="5"/>
      <c r="K247" s="32"/>
      <c r="L247" s="5"/>
      <c r="M247" s="6"/>
      <c r="N247" s="6"/>
      <c r="O247" s="5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32"/>
      <c r="I248" s="5"/>
      <c r="J248" s="5"/>
      <c r="K248" s="32"/>
      <c r="L248" s="5"/>
      <c r="M248" s="6"/>
      <c r="N248" s="6"/>
      <c r="O248" s="5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32"/>
      <c r="I249" s="5"/>
      <c r="J249" s="5"/>
      <c r="K249" s="32"/>
      <c r="L249" s="5"/>
      <c r="M249" s="6"/>
      <c r="N249" s="6"/>
      <c r="O249" s="5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32"/>
      <c r="I250" s="5"/>
      <c r="J250" s="5"/>
      <c r="K250" s="32"/>
      <c r="L250" s="5"/>
      <c r="M250" s="6"/>
      <c r="N250" s="6"/>
      <c r="O250" s="5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32"/>
      <c r="I251" s="5"/>
      <c r="J251" s="5"/>
      <c r="K251" s="32"/>
      <c r="L251" s="5"/>
      <c r="M251" s="6"/>
      <c r="N251" s="6"/>
      <c r="O251" s="5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32"/>
      <c r="I252" s="5"/>
      <c r="J252" s="5"/>
      <c r="K252" s="32"/>
      <c r="L252" s="5"/>
      <c r="M252" s="6"/>
      <c r="N252" s="6"/>
      <c r="O252" s="5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32"/>
      <c r="I253" s="5"/>
      <c r="J253" s="5"/>
      <c r="K253" s="32"/>
      <c r="L253" s="5"/>
      <c r="M253" s="6"/>
      <c r="N253" s="6"/>
      <c r="O253" s="5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32"/>
      <c r="I254" s="5"/>
      <c r="J254" s="5"/>
      <c r="K254" s="32"/>
      <c r="L254" s="5"/>
      <c r="M254" s="6"/>
      <c r="N254" s="6"/>
      <c r="O254" s="5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32"/>
      <c r="I255" s="5"/>
      <c r="J255" s="5"/>
      <c r="K255" s="32"/>
      <c r="L255" s="5"/>
      <c r="M255" s="6"/>
      <c r="N255" s="6"/>
      <c r="O255" s="5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32"/>
      <c r="I256" s="5"/>
      <c r="J256" s="5"/>
      <c r="K256" s="32"/>
      <c r="L256" s="5"/>
      <c r="M256" s="6"/>
      <c r="N256" s="6"/>
      <c r="O256" s="5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32"/>
      <c r="I257" s="5"/>
      <c r="J257" s="5"/>
      <c r="K257" s="32"/>
      <c r="L257" s="5"/>
      <c r="M257" s="6"/>
      <c r="N257" s="6"/>
      <c r="O257" s="5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32"/>
      <c r="I258" s="5"/>
      <c r="J258" s="5"/>
      <c r="K258" s="32"/>
      <c r="L258" s="5"/>
      <c r="M258" s="6"/>
      <c r="N258" s="6"/>
      <c r="O258" s="5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32"/>
      <c r="I259" s="5"/>
      <c r="J259" s="5"/>
      <c r="K259" s="32"/>
      <c r="L259" s="5"/>
      <c r="M259" s="6"/>
      <c r="N259" s="6"/>
      <c r="O259" s="5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32"/>
      <c r="I260" s="5"/>
      <c r="J260" s="5"/>
      <c r="K260" s="32"/>
      <c r="L260" s="5"/>
      <c r="M260" s="6"/>
      <c r="N260" s="6"/>
      <c r="O260" s="5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32"/>
      <c r="I261" s="5"/>
      <c r="J261" s="5"/>
      <c r="K261" s="32"/>
      <c r="L261" s="5"/>
      <c r="M261" s="6"/>
      <c r="N261" s="6"/>
      <c r="O261" s="5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32"/>
      <c r="I262" s="5"/>
      <c r="J262" s="5"/>
      <c r="K262" s="32"/>
      <c r="L262" s="5"/>
      <c r="M262" s="6"/>
      <c r="N262" s="6"/>
      <c r="O262" s="5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32"/>
      <c r="I263" s="5"/>
      <c r="J263" s="5"/>
      <c r="K263" s="32"/>
      <c r="L263" s="5"/>
      <c r="M263" s="6"/>
      <c r="N263" s="6"/>
      <c r="O263" s="5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32"/>
      <c r="I264" s="5"/>
      <c r="J264" s="5"/>
      <c r="K264" s="32"/>
      <c r="L264" s="5"/>
      <c r="M264" s="6"/>
      <c r="N264" s="6"/>
      <c r="O264" s="5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32"/>
      <c r="I265" s="5"/>
      <c r="J265" s="5"/>
      <c r="K265" s="32"/>
      <c r="L265" s="5"/>
      <c r="M265" s="6"/>
      <c r="N265" s="6"/>
      <c r="O265" s="5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32"/>
      <c r="I266" s="5"/>
      <c r="J266" s="5"/>
      <c r="K266" s="32"/>
      <c r="L266" s="5"/>
      <c r="M266" s="6"/>
      <c r="N266" s="6"/>
      <c r="O266" s="5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32"/>
      <c r="I267" s="5"/>
      <c r="J267" s="5"/>
      <c r="K267" s="32"/>
      <c r="L267" s="5"/>
      <c r="M267" s="6"/>
      <c r="N267" s="6"/>
      <c r="O267" s="5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32"/>
      <c r="I268" s="5"/>
      <c r="J268" s="5"/>
      <c r="K268" s="32"/>
      <c r="L268" s="5"/>
      <c r="M268" s="6"/>
      <c r="N268" s="6"/>
      <c r="O268" s="5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32"/>
      <c r="I269" s="5"/>
      <c r="J269" s="5"/>
      <c r="K269" s="32"/>
      <c r="L269" s="5"/>
      <c r="M269" s="6"/>
      <c r="N269" s="6"/>
      <c r="O269" s="5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32"/>
      <c r="I270" s="5"/>
      <c r="J270" s="5"/>
      <c r="K270" s="32"/>
      <c r="L270" s="5"/>
      <c r="M270" s="6"/>
      <c r="N270" s="6"/>
      <c r="O270" s="5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32"/>
      <c r="I271" s="5"/>
      <c r="J271" s="5"/>
      <c r="K271" s="32"/>
      <c r="L271" s="5"/>
      <c r="M271" s="6"/>
      <c r="N271" s="6"/>
      <c r="O271" s="5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32"/>
      <c r="I272" s="5"/>
      <c r="J272" s="5"/>
      <c r="K272" s="32"/>
      <c r="L272" s="5"/>
      <c r="M272" s="6"/>
      <c r="N272" s="6"/>
      <c r="O272" s="5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32"/>
      <c r="I273" s="5"/>
      <c r="J273" s="5"/>
      <c r="K273" s="32"/>
      <c r="L273" s="5"/>
      <c r="M273" s="6"/>
      <c r="N273" s="6"/>
      <c r="O273" s="5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32"/>
      <c r="I274" s="5"/>
      <c r="J274" s="5"/>
      <c r="K274" s="32"/>
      <c r="L274" s="5"/>
      <c r="M274" s="6"/>
      <c r="N274" s="6"/>
      <c r="O274" s="5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32"/>
      <c r="I275" s="5"/>
      <c r="J275" s="5"/>
      <c r="K275" s="32"/>
      <c r="L275" s="5"/>
      <c r="M275" s="6"/>
      <c r="N275" s="6"/>
      <c r="O275" s="5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32"/>
      <c r="I276" s="5"/>
      <c r="J276" s="5"/>
      <c r="K276" s="32"/>
      <c r="L276" s="5"/>
      <c r="M276" s="6"/>
      <c r="N276" s="6"/>
      <c r="O276" s="5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32"/>
      <c r="I277" s="5"/>
      <c r="J277" s="5"/>
      <c r="K277" s="32"/>
      <c r="L277" s="5"/>
      <c r="M277" s="6"/>
      <c r="N277" s="6"/>
      <c r="O277" s="5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32"/>
      <c r="I278" s="5"/>
      <c r="J278" s="5"/>
      <c r="K278" s="32"/>
      <c r="L278" s="5"/>
      <c r="M278" s="6"/>
      <c r="N278" s="6"/>
      <c r="O278" s="5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32"/>
      <c r="I279" s="5"/>
      <c r="J279" s="5"/>
      <c r="K279" s="32"/>
      <c r="L279" s="5"/>
      <c r="M279" s="6"/>
      <c r="N279" s="6"/>
      <c r="O279" s="5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32"/>
      <c r="I280" s="5"/>
      <c r="J280" s="5"/>
      <c r="K280" s="32"/>
      <c r="L280" s="5"/>
      <c r="M280" s="6"/>
      <c r="N280" s="6"/>
      <c r="O280" s="5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32"/>
      <c r="I281" s="5"/>
      <c r="J281" s="5"/>
      <c r="K281" s="32"/>
      <c r="L281" s="5"/>
      <c r="M281" s="6"/>
      <c r="N281" s="6"/>
      <c r="O281" s="5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32"/>
      <c r="I282" s="5"/>
      <c r="J282" s="5"/>
      <c r="K282" s="32"/>
      <c r="L282" s="5"/>
      <c r="M282" s="6"/>
      <c r="N282" s="6"/>
      <c r="O282" s="5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32"/>
      <c r="I283" s="5"/>
      <c r="J283" s="5"/>
      <c r="K283" s="32"/>
      <c r="L283" s="5"/>
      <c r="M283" s="6"/>
      <c r="N283" s="6"/>
      <c r="O283" s="5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32"/>
      <c r="I284" s="5"/>
      <c r="J284" s="5"/>
      <c r="K284" s="32"/>
      <c r="L284" s="5"/>
      <c r="M284" s="6"/>
      <c r="N284" s="6"/>
      <c r="O284" s="5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32"/>
      <c r="I285" s="5"/>
      <c r="J285" s="5"/>
      <c r="K285" s="32"/>
      <c r="L285" s="5"/>
      <c r="M285" s="6"/>
      <c r="N285" s="6"/>
      <c r="O285" s="5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32"/>
      <c r="I286" s="5"/>
      <c r="J286" s="5"/>
      <c r="K286" s="32"/>
      <c r="L286" s="5"/>
      <c r="M286" s="6"/>
      <c r="N286" s="6"/>
      <c r="O286" s="5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32"/>
      <c r="I287" s="5"/>
      <c r="J287" s="5"/>
      <c r="K287" s="32"/>
      <c r="L287" s="5"/>
      <c r="M287" s="6"/>
      <c r="N287" s="6"/>
      <c r="O287" s="5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32"/>
      <c r="I288" s="5"/>
      <c r="J288" s="5"/>
      <c r="K288" s="32"/>
      <c r="L288" s="5"/>
      <c r="M288" s="6"/>
      <c r="N288" s="6"/>
      <c r="O288" s="5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32"/>
      <c r="I289" s="5"/>
      <c r="J289" s="5"/>
      <c r="K289" s="32"/>
      <c r="L289" s="5"/>
      <c r="M289" s="6"/>
      <c r="N289" s="6"/>
      <c r="O289" s="5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32"/>
      <c r="I290" s="5"/>
      <c r="J290" s="5"/>
      <c r="K290" s="32"/>
      <c r="L290" s="5"/>
      <c r="M290" s="6"/>
      <c r="N290" s="6"/>
      <c r="O290" s="5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32"/>
      <c r="I291" s="5"/>
      <c r="J291" s="5"/>
      <c r="K291" s="32"/>
      <c r="L291" s="5"/>
      <c r="M291" s="6"/>
      <c r="N291" s="6"/>
      <c r="O291" s="5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32"/>
      <c r="I292" s="5"/>
      <c r="J292" s="5"/>
      <c r="K292" s="32"/>
      <c r="L292" s="5"/>
      <c r="M292" s="6"/>
      <c r="N292" s="6"/>
      <c r="O292" s="5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32"/>
      <c r="I293" s="5"/>
      <c r="J293" s="5"/>
      <c r="K293" s="32"/>
      <c r="L293" s="5"/>
      <c r="M293" s="6"/>
      <c r="N293" s="6"/>
      <c r="O293" s="5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32"/>
      <c r="I294" s="5"/>
      <c r="J294" s="5"/>
      <c r="K294" s="32"/>
      <c r="L294" s="5"/>
      <c r="M294" s="6"/>
      <c r="N294" s="6"/>
      <c r="O294" s="5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32"/>
      <c r="I295" s="5"/>
      <c r="J295" s="5"/>
      <c r="K295" s="32"/>
      <c r="L295" s="5"/>
      <c r="M295" s="6"/>
      <c r="N295" s="6"/>
      <c r="O295" s="5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32"/>
      <c r="I296" s="5"/>
      <c r="J296" s="5"/>
      <c r="K296" s="32"/>
      <c r="L296" s="5"/>
      <c r="M296" s="6"/>
      <c r="N296" s="6"/>
      <c r="O296" s="5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32"/>
      <c r="I297" s="5"/>
      <c r="J297" s="5"/>
      <c r="K297" s="32"/>
      <c r="L297" s="5"/>
      <c r="M297" s="6"/>
      <c r="N297" s="6"/>
      <c r="O297" s="5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32"/>
      <c r="I298" s="5"/>
      <c r="J298" s="5"/>
      <c r="K298" s="32"/>
      <c r="L298" s="5"/>
      <c r="M298" s="6"/>
      <c r="N298" s="6"/>
      <c r="O298" s="5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32"/>
      <c r="I299" s="5"/>
      <c r="J299" s="5"/>
      <c r="K299" s="32"/>
      <c r="L299" s="5"/>
      <c r="M299" s="6"/>
      <c r="N299" s="6"/>
      <c r="O299" s="5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32"/>
      <c r="I300" s="5"/>
      <c r="J300" s="5"/>
      <c r="K300" s="32"/>
      <c r="L300" s="5"/>
      <c r="M300" s="6"/>
      <c r="N300" s="6"/>
      <c r="O300" s="5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32"/>
      <c r="I301" s="5"/>
      <c r="J301" s="5"/>
      <c r="K301" s="32"/>
      <c r="L301" s="5"/>
      <c r="M301" s="6"/>
      <c r="N301" s="6"/>
      <c r="O301" s="5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32"/>
      <c r="I302" s="5"/>
      <c r="J302" s="5"/>
      <c r="K302" s="32"/>
      <c r="L302" s="5"/>
      <c r="M302" s="6"/>
      <c r="N302" s="6"/>
      <c r="O302" s="5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32"/>
      <c r="I303" s="5"/>
      <c r="J303" s="5"/>
      <c r="K303" s="32"/>
      <c r="L303" s="5"/>
      <c r="M303" s="6"/>
      <c r="N303" s="6"/>
      <c r="O303" s="5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32"/>
      <c r="I304" s="5"/>
      <c r="J304" s="5"/>
      <c r="K304" s="32"/>
      <c r="L304" s="5"/>
      <c r="M304" s="6"/>
      <c r="N304" s="6"/>
      <c r="O304" s="5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32"/>
      <c r="I305" s="5"/>
      <c r="J305" s="5"/>
      <c r="K305" s="32"/>
      <c r="L305" s="5"/>
      <c r="M305" s="6"/>
      <c r="N305" s="6"/>
      <c r="O305" s="5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32"/>
      <c r="I306" s="5"/>
      <c r="J306" s="5"/>
      <c r="K306" s="32"/>
      <c r="L306" s="5"/>
      <c r="M306" s="6"/>
      <c r="N306" s="6"/>
      <c r="O306" s="5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32"/>
      <c r="I307" s="5"/>
      <c r="J307" s="5"/>
      <c r="K307" s="32"/>
      <c r="L307" s="5"/>
      <c r="M307" s="6"/>
      <c r="N307" s="6"/>
      <c r="O307" s="5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32"/>
      <c r="I308" s="5"/>
      <c r="J308" s="5"/>
      <c r="K308" s="32"/>
      <c r="L308" s="5"/>
      <c r="M308" s="6"/>
      <c r="N308" s="6"/>
      <c r="O308" s="5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32"/>
      <c r="I309" s="5"/>
      <c r="J309" s="5"/>
      <c r="K309" s="32"/>
      <c r="L309" s="5"/>
      <c r="M309" s="6"/>
      <c r="N309" s="6"/>
      <c r="O309" s="5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32"/>
      <c r="I310" s="5"/>
      <c r="J310" s="5"/>
      <c r="K310" s="32"/>
      <c r="L310" s="5"/>
      <c r="M310" s="6"/>
      <c r="N310" s="6"/>
      <c r="O310" s="5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32"/>
      <c r="I311" s="5"/>
      <c r="J311" s="5"/>
      <c r="K311" s="32"/>
      <c r="L311" s="5"/>
      <c r="M311" s="6"/>
      <c r="N311" s="6"/>
      <c r="O311" s="5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32"/>
      <c r="I312" s="5"/>
      <c r="J312" s="5"/>
      <c r="K312" s="32"/>
      <c r="L312" s="5"/>
      <c r="M312" s="6"/>
      <c r="N312" s="6"/>
      <c r="O312" s="5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32"/>
      <c r="I313" s="5"/>
      <c r="J313" s="5"/>
      <c r="K313" s="32"/>
      <c r="L313" s="5"/>
      <c r="M313" s="6"/>
      <c r="N313" s="6"/>
      <c r="O313" s="5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32"/>
      <c r="I314" s="5"/>
      <c r="J314" s="5"/>
      <c r="K314" s="32"/>
      <c r="L314" s="5"/>
      <c r="M314" s="6"/>
      <c r="N314" s="6"/>
      <c r="O314" s="5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32"/>
      <c r="I315" s="5"/>
      <c r="J315" s="5"/>
      <c r="K315" s="32"/>
      <c r="L315" s="5"/>
      <c r="M315" s="6"/>
      <c r="N315" s="6"/>
      <c r="O315" s="5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32"/>
      <c r="I316" s="5"/>
      <c r="J316" s="5"/>
      <c r="K316" s="32"/>
      <c r="L316" s="5"/>
      <c r="M316" s="6"/>
      <c r="N316" s="6"/>
      <c r="O316" s="5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32"/>
      <c r="I317" s="5"/>
      <c r="J317" s="5"/>
      <c r="K317" s="32"/>
      <c r="L317" s="5"/>
      <c r="M317" s="6"/>
      <c r="N317" s="6"/>
      <c r="O317" s="5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32"/>
      <c r="I318" s="5"/>
      <c r="J318" s="5"/>
      <c r="K318" s="32"/>
      <c r="L318" s="5"/>
      <c r="M318" s="6"/>
      <c r="N318" s="6"/>
      <c r="O318" s="5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32"/>
      <c r="I319" s="5"/>
      <c r="J319" s="5"/>
      <c r="K319" s="32"/>
      <c r="L319" s="5"/>
      <c r="M319" s="6"/>
      <c r="N319" s="6"/>
      <c r="O319" s="5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32"/>
      <c r="I320" s="5"/>
      <c r="J320" s="5"/>
      <c r="K320" s="32"/>
      <c r="L320" s="5"/>
      <c r="M320" s="6"/>
      <c r="N320" s="6"/>
      <c r="O320" s="5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32"/>
      <c r="I321" s="5"/>
      <c r="J321" s="5"/>
      <c r="K321" s="32"/>
      <c r="L321" s="5"/>
      <c r="M321" s="6"/>
      <c r="N321" s="6"/>
      <c r="O321" s="5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32"/>
      <c r="I322" s="5"/>
      <c r="J322" s="5"/>
      <c r="K322" s="32"/>
      <c r="L322" s="5"/>
      <c r="M322" s="6"/>
      <c r="N322" s="6"/>
      <c r="O322" s="5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32"/>
      <c r="I323" s="5"/>
      <c r="J323" s="5"/>
      <c r="K323" s="32"/>
      <c r="L323" s="5"/>
      <c r="M323" s="6"/>
      <c r="N323" s="6"/>
      <c r="O323" s="5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32"/>
      <c r="I324" s="5"/>
      <c r="J324" s="5"/>
      <c r="K324" s="32"/>
      <c r="L324" s="5"/>
      <c r="M324" s="6"/>
      <c r="N324" s="6"/>
      <c r="O324" s="5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32"/>
      <c r="I325" s="5"/>
      <c r="J325" s="5"/>
      <c r="K325" s="32"/>
      <c r="L325" s="5"/>
      <c r="M325" s="6"/>
      <c r="N325" s="6"/>
      <c r="O325" s="5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32"/>
      <c r="I326" s="5"/>
      <c r="J326" s="5"/>
      <c r="K326" s="32"/>
      <c r="L326" s="5"/>
      <c r="M326" s="6"/>
      <c r="N326" s="6"/>
      <c r="O326" s="5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32"/>
      <c r="I327" s="5"/>
      <c r="J327" s="5"/>
      <c r="K327" s="32"/>
      <c r="L327" s="5"/>
      <c r="M327" s="6"/>
      <c r="N327" s="6"/>
      <c r="O327" s="5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32"/>
      <c r="I328" s="5"/>
      <c r="J328" s="5"/>
      <c r="K328" s="32"/>
      <c r="L328" s="5"/>
      <c r="M328" s="6"/>
      <c r="N328" s="6"/>
      <c r="O328" s="5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32"/>
      <c r="I329" s="5"/>
      <c r="J329" s="5"/>
      <c r="K329" s="32"/>
      <c r="L329" s="5"/>
      <c r="M329" s="6"/>
      <c r="N329" s="6"/>
      <c r="O329" s="5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32"/>
      <c r="I330" s="5"/>
      <c r="J330" s="5"/>
      <c r="K330" s="32"/>
      <c r="L330" s="5"/>
      <c r="M330" s="6"/>
      <c r="N330" s="6"/>
      <c r="O330" s="5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32"/>
      <c r="I331" s="5"/>
      <c r="J331" s="5"/>
      <c r="K331" s="32"/>
      <c r="L331" s="5"/>
      <c r="M331" s="6"/>
      <c r="N331" s="6"/>
      <c r="O331" s="5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32"/>
      <c r="I332" s="5"/>
      <c r="J332" s="5"/>
      <c r="K332" s="32"/>
      <c r="L332" s="5"/>
      <c r="M332" s="6"/>
      <c r="N332" s="6"/>
      <c r="O332" s="5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32"/>
      <c r="I333" s="5"/>
      <c r="J333" s="5"/>
      <c r="K333" s="32"/>
      <c r="L333" s="5"/>
      <c r="M333" s="6"/>
      <c r="N333" s="6"/>
      <c r="O333" s="5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32"/>
      <c r="I334" s="5"/>
      <c r="J334" s="5"/>
      <c r="K334" s="32"/>
      <c r="L334" s="5"/>
      <c r="M334" s="6"/>
      <c r="N334" s="6"/>
      <c r="O334" s="5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32"/>
      <c r="I335" s="5"/>
      <c r="J335" s="5"/>
      <c r="K335" s="32"/>
      <c r="L335" s="5"/>
      <c r="M335" s="6"/>
      <c r="N335" s="6"/>
      <c r="O335" s="5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32"/>
      <c r="I336" s="5"/>
      <c r="J336" s="5"/>
      <c r="K336" s="32"/>
      <c r="L336" s="5"/>
      <c r="M336" s="6"/>
      <c r="N336" s="6"/>
      <c r="O336" s="5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32"/>
      <c r="I337" s="5"/>
      <c r="J337" s="5"/>
      <c r="K337" s="32"/>
      <c r="L337" s="5"/>
      <c r="M337" s="6"/>
      <c r="N337" s="6"/>
      <c r="O337" s="5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32"/>
      <c r="I338" s="5"/>
      <c r="J338" s="5"/>
      <c r="K338" s="32"/>
      <c r="L338" s="5"/>
      <c r="M338" s="6"/>
      <c r="N338" s="6"/>
      <c r="O338" s="5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32"/>
      <c r="I339" s="5"/>
      <c r="J339" s="5"/>
      <c r="K339" s="32"/>
      <c r="L339" s="5"/>
      <c r="M339" s="6"/>
      <c r="N339" s="6"/>
      <c r="O339" s="5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32"/>
      <c r="I340" s="5"/>
      <c r="J340" s="5"/>
      <c r="K340" s="32"/>
      <c r="L340" s="5"/>
      <c r="M340" s="6"/>
      <c r="N340" s="6"/>
      <c r="O340" s="5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32"/>
      <c r="I341" s="5"/>
      <c r="J341" s="5"/>
      <c r="K341" s="32"/>
      <c r="L341" s="5"/>
      <c r="M341" s="6"/>
      <c r="N341" s="6"/>
      <c r="O341" s="5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32"/>
      <c r="I342" s="5"/>
      <c r="J342" s="5"/>
      <c r="K342" s="32"/>
      <c r="L342" s="5"/>
      <c r="M342" s="6"/>
      <c r="N342" s="6"/>
      <c r="O342" s="5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32"/>
      <c r="I343" s="5"/>
      <c r="J343" s="5"/>
      <c r="K343" s="32"/>
      <c r="L343" s="5"/>
      <c r="M343" s="6"/>
      <c r="N343" s="6"/>
      <c r="O343" s="5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32"/>
      <c r="I344" s="5"/>
      <c r="J344" s="5"/>
      <c r="K344" s="32"/>
      <c r="L344" s="5"/>
      <c r="M344" s="6"/>
      <c r="N344" s="6"/>
      <c r="O344" s="5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32"/>
      <c r="I345" s="5"/>
      <c r="J345" s="5"/>
      <c r="K345" s="32"/>
      <c r="L345" s="5"/>
      <c r="M345" s="6"/>
      <c r="N345" s="6"/>
      <c r="O345" s="5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32"/>
      <c r="I346" s="5"/>
      <c r="J346" s="5"/>
      <c r="K346" s="32"/>
      <c r="L346" s="5"/>
      <c r="M346" s="6"/>
      <c r="N346" s="6"/>
      <c r="O346" s="5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32"/>
      <c r="I347" s="5"/>
      <c r="J347" s="5"/>
      <c r="K347" s="32"/>
      <c r="L347" s="5"/>
      <c r="M347" s="6"/>
      <c r="N347" s="6"/>
      <c r="O347" s="5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32"/>
      <c r="I348" s="5"/>
      <c r="J348" s="5"/>
      <c r="K348" s="32"/>
      <c r="L348" s="5"/>
      <c r="M348" s="6"/>
      <c r="N348" s="6"/>
      <c r="O348" s="5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32"/>
      <c r="I349" s="5"/>
      <c r="J349" s="5"/>
      <c r="K349" s="32"/>
      <c r="L349" s="5"/>
      <c r="M349" s="6"/>
      <c r="N349" s="6"/>
      <c r="O349" s="5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32"/>
      <c r="I350" s="5"/>
      <c r="J350" s="5"/>
      <c r="K350" s="32"/>
      <c r="L350" s="5"/>
      <c r="M350" s="6"/>
      <c r="N350" s="6"/>
      <c r="O350" s="5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32"/>
      <c r="I351" s="5"/>
      <c r="J351" s="5"/>
      <c r="K351" s="32"/>
      <c r="L351" s="5"/>
      <c r="M351" s="6"/>
      <c r="N351" s="6"/>
      <c r="O351" s="5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32"/>
      <c r="I352" s="5"/>
      <c r="J352" s="5"/>
      <c r="K352" s="32"/>
      <c r="L352" s="5"/>
      <c r="M352" s="6"/>
      <c r="N352" s="6"/>
      <c r="O352" s="5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32"/>
      <c r="I353" s="5"/>
      <c r="J353" s="5"/>
      <c r="K353" s="32"/>
      <c r="L353" s="5"/>
      <c r="M353" s="6"/>
      <c r="N353" s="6"/>
      <c r="O353" s="5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32"/>
      <c r="I354" s="5"/>
      <c r="J354" s="5"/>
      <c r="K354" s="32"/>
      <c r="L354" s="5"/>
      <c r="M354" s="6"/>
      <c r="N354" s="6"/>
      <c r="O354" s="5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32"/>
      <c r="I355" s="5"/>
      <c r="J355" s="5"/>
      <c r="K355" s="32"/>
      <c r="L355" s="5"/>
      <c r="M355" s="6"/>
      <c r="N355" s="6"/>
      <c r="O355" s="5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32"/>
      <c r="I356" s="5"/>
      <c r="J356" s="5"/>
      <c r="K356" s="32"/>
      <c r="L356" s="5"/>
      <c r="M356" s="6"/>
      <c r="N356" s="6"/>
      <c r="O356" s="5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32"/>
      <c r="I357" s="5"/>
      <c r="J357" s="5"/>
      <c r="K357" s="32"/>
      <c r="L357" s="5"/>
      <c r="M357" s="6"/>
      <c r="N357" s="6"/>
      <c r="O357" s="5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32"/>
      <c r="I358" s="5"/>
      <c r="J358" s="5"/>
      <c r="K358" s="32"/>
      <c r="L358" s="5"/>
      <c r="M358" s="6"/>
      <c r="N358" s="6"/>
      <c r="O358" s="5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32"/>
      <c r="I359" s="5"/>
      <c r="J359" s="5"/>
      <c r="K359" s="32"/>
      <c r="L359" s="5"/>
      <c r="M359" s="6"/>
      <c r="N359" s="6"/>
      <c r="O359" s="5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32"/>
      <c r="I360" s="5"/>
      <c r="J360" s="5"/>
      <c r="K360" s="32"/>
      <c r="L360" s="5"/>
      <c r="M360" s="6"/>
      <c r="N360" s="6"/>
      <c r="O360" s="5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32"/>
      <c r="I361" s="5"/>
      <c r="J361" s="5"/>
      <c r="K361" s="32"/>
      <c r="L361" s="5"/>
      <c r="M361" s="6"/>
      <c r="N361" s="6"/>
      <c r="O361" s="5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32"/>
      <c r="I362" s="5"/>
      <c r="J362" s="5"/>
      <c r="K362" s="32"/>
      <c r="L362" s="5"/>
      <c r="M362" s="6"/>
      <c r="N362" s="6"/>
      <c r="O362" s="5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32"/>
      <c r="I363" s="5"/>
      <c r="J363" s="5"/>
      <c r="K363" s="32"/>
      <c r="L363" s="5"/>
      <c r="M363" s="6"/>
      <c r="N363" s="6"/>
      <c r="O363" s="5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32"/>
      <c r="I364" s="5"/>
      <c r="J364" s="5"/>
      <c r="K364" s="32"/>
      <c r="L364" s="5"/>
      <c r="M364" s="6"/>
      <c r="N364" s="6"/>
      <c r="O364" s="5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32"/>
      <c r="I365" s="5"/>
      <c r="J365" s="5"/>
      <c r="K365" s="32"/>
      <c r="L365" s="5"/>
      <c r="M365" s="6"/>
      <c r="N365" s="6"/>
      <c r="O365" s="5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32"/>
      <c r="I366" s="5"/>
      <c r="J366" s="5"/>
      <c r="K366" s="32"/>
      <c r="L366" s="5"/>
      <c r="M366" s="6"/>
      <c r="N366" s="6"/>
      <c r="O366" s="5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32"/>
      <c r="I367" s="5"/>
      <c r="J367" s="5"/>
      <c r="K367" s="32"/>
      <c r="L367" s="5"/>
      <c r="M367" s="6"/>
      <c r="N367" s="6"/>
      <c r="O367" s="5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32"/>
      <c r="I368" s="5"/>
      <c r="J368" s="5"/>
      <c r="K368" s="32"/>
      <c r="L368" s="5"/>
      <c r="M368" s="6"/>
      <c r="N368" s="6"/>
      <c r="O368" s="5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32"/>
      <c r="I369" s="5"/>
      <c r="J369" s="5"/>
      <c r="K369" s="32"/>
      <c r="L369" s="5"/>
      <c r="M369" s="6"/>
      <c r="N369" s="6"/>
      <c r="O369" s="5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32"/>
      <c r="I370" s="5"/>
      <c r="J370" s="5"/>
      <c r="K370" s="32"/>
      <c r="L370" s="5"/>
      <c r="M370" s="6"/>
      <c r="N370" s="6"/>
      <c r="O370" s="5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32"/>
      <c r="I371" s="5"/>
      <c r="J371" s="5"/>
      <c r="K371" s="32"/>
      <c r="L371" s="5"/>
      <c r="M371" s="6"/>
      <c r="N371" s="6"/>
      <c r="O371" s="5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32"/>
      <c r="I372" s="5"/>
      <c r="J372" s="5"/>
      <c r="K372" s="32"/>
      <c r="L372" s="5"/>
      <c r="M372" s="6"/>
      <c r="N372" s="6"/>
      <c r="O372" s="5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32"/>
      <c r="I373" s="5"/>
      <c r="J373" s="5"/>
      <c r="K373" s="32"/>
      <c r="L373" s="5"/>
      <c r="M373" s="6"/>
      <c r="N373" s="6"/>
      <c r="O373" s="5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32"/>
      <c r="I374" s="5"/>
      <c r="J374" s="5"/>
      <c r="K374" s="32"/>
      <c r="L374" s="5"/>
      <c r="M374" s="6"/>
      <c r="N374" s="6"/>
      <c r="O374" s="5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32"/>
      <c r="I375" s="5"/>
      <c r="J375" s="5"/>
      <c r="K375" s="32"/>
      <c r="L375" s="5"/>
      <c r="M375" s="6"/>
      <c r="N375" s="6"/>
      <c r="O375" s="5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32"/>
      <c r="I376" s="5"/>
      <c r="J376" s="5"/>
      <c r="K376" s="32"/>
      <c r="L376" s="5"/>
      <c r="M376" s="6"/>
      <c r="N376" s="6"/>
      <c r="O376" s="5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32"/>
      <c r="I377" s="5"/>
      <c r="J377" s="5"/>
      <c r="K377" s="32"/>
      <c r="L377" s="5"/>
      <c r="M377" s="6"/>
      <c r="N377" s="6"/>
      <c r="O377" s="5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32"/>
      <c r="I378" s="5"/>
      <c r="J378" s="5"/>
      <c r="K378" s="32"/>
      <c r="L378" s="5"/>
      <c r="M378" s="6"/>
      <c r="N378" s="6"/>
      <c r="O378" s="5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32"/>
      <c r="I379" s="5"/>
      <c r="J379" s="5"/>
      <c r="K379" s="32"/>
      <c r="L379" s="5"/>
      <c r="M379" s="6"/>
      <c r="N379" s="6"/>
      <c r="O379" s="5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32"/>
      <c r="I380" s="5"/>
      <c r="J380" s="5"/>
      <c r="K380" s="32"/>
      <c r="L380" s="5"/>
      <c r="M380" s="6"/>
      <c r="N380" s="6"/>
      <c r="O380" s="5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32"/>
      <c r="I381" s="5"/>
      <c r="J381" s="5"/>
      <c r="K381" s="32"/>
      <c r="L381" s="5"/>
      <c r="M381" s="6"/>
      <c r="N381" s="6"/>
      <c r="O381" s="5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32"/>
      <c r="I382" s="5"/>
      <c r="J382" s="5"/>
      <c r="K382" s="32"/>
      <c r="L382" s="5"/>
      <c r="M382" s="6"/>
      <c r="N382" s="6"/>
      <c r="O382" s="5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32"/>
      <c r="I383" s="5"/>
      <c r="J383" s="5"/>
      <c r="K383" s="32"/>
      <c r="L383" s="5"/>
      <c r="M383" s="6"/>
      <c r="N383" s="6"/>
      <c r="O383" s="5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32"/>
      <c r="I384" s="5"/>
      <c r="J384" s="5"/>
      <c r="K384" s="32"/>
      <c r="L384" s="5"/>
      <c r="M384" s="6"/>
      <c r="N384" s="6"/>
      <c r="O384" s="5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32"/>
      <c r="I385" s="5"/>
      <c r="J385" s="5"/>
      <c r="K385" s="32"/>
      <c r="L385" s="5"/>
      <c r="M385" s="6"/>
      <c r="N385" s="6"/>
      <c r="O385" s="5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32"/>
      <c r="I386" s="5"/>
      <c r="J386" s="5"/>
      <c r="K386" s="32"/>
      <c r="L386" s="5"/>
      <c r="M386" s="6"/>
      <c r="N386" s="6"/>
      <c r="O386" s="5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32"/>
      <c r="I387" s="5"/>
      <c r="J387" s="5"/>
      <c r="K387" s="32"/>
      <c r="L387" s="5"/>
      <c r="M387" s="6"/>
      <c r="N387" s="6"/>
      <c r="O387" s="5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32"/>
      <c r="I388" s="5"/>
      <c r="J388" s="5"/>
      <c r="K388" s="32"/>
      <c r="L388" s="5"/>
      <c r="M388" s="6"/>
      <c r="N388" s="6"/>
      <c r="O388" s="5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32"/>
      <c r="I389" s="5"/>
      <c r="J389" s="5"/>
      <c r="K389" s="32"/>
      <c r="L389" s="5"/>
      <c r="M389" s="6"/>
      <c r="N389" s="6"/>
      <c r="O389" s="5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32"/>
      <c r="I390" s="5"/>
      <c r="J390" s="5"/>
      <c r="K390" s="32"/>
      <c r="L390" s="5"/>
      <c r="M390" s="6"/>
      <c r="N390" s="6"/>
      <c r="O390" s="5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32"/>
      <c r="I391" s="5"/>
      <c r="J391" s="5"/>
      <c r="K391" s="32"/>
      <c r="L391" s="5"/>
      <c r="M391" s="6"/>
      <c r="N391" s="6"/>
      <c r="O391" s="5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32"/>
      <c r="I392" s="5"/>
      <c r="J392" s="5"/>
      <c r="K392" s="32"/>
      <c r="L392" s="5"/>
      <c r="M392" s="6"/>
      <c r="N392" s="6"/>
      <c r="O392" s="5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32"/>
      <c r="I393" s="5"/>
      <c r="J393" s="5"/>
      <c r="K393" s="32"/>
      <c r="L393" s="5"/>
      <c r="M393" s="6"/>
      <c r="N393" s="6"/>
      <c r="O393" s="5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32"/>
      <c r="I394" s="5"/>
      <c r="J394" s="5"/>
      <c r="K394" s="32"/>
      <c r="L394" s="5"/>
      <c r="M394" s="6"/>
      <c r="N394" s="6"/>
      <c r="O394" s="5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32"/>
      <c r="I395" s="5"/>
      <c r="J395" s="5"/>
      <c r="K395" s="32"/>
      <c r="L395" s="5"/>
      <c r="M395" s="6"/>
      <c r="N395" s="6"/>
      <c r="O395" s="5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32"/>
      <c r="I396" s="5"/>
      <c r="J396" s="5"/>
      <c r="K396" s="32"/>
      <c r="L396" s="5"/>
      <c r="M396" s="6"/>
      <c r="N396" s="6"/>
      <c r="O396" s="5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32"/>
      <c r="I397" s="5"/>
      <c r="J397" s="5"/>
      <c r="K397" s="32"/>
      <c r="L397" s="5"/>
      <c r="M397" s="6"/>
      <c r="N397" s="6"/>
      <c r="O397" s="5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32"/>
      <c r="I398" s="5"/>
      <c r="J398" s="5"/>
      <c r="K398" s="32"/>
      <c r="L398" s="5"/>
      <c r="M398" s="6"/>
      <c r="N398" s="6"/>
      <c r="O398" s="5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32"/>
      <c r="I399" s="5"/>
      <c r="J399" s="5"/>
      <c r="K399" s="32"/>
      <c r="L399" s="5"/>
      <c r="M399" s="6"/>
      <c r="N399" s="6"/>
      <c r="O399" s="5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32"/>
      <c r="I400" s="5"/>
      <c r="J400" s="5"/>
      <c r="K400" s="32"/>
      <c r="L400" s="5"/>
      <c r="M400" s="6"/>
      <c r="N400" s="6"/>
      <c r="O400" s="5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32"/>
      <c r="I401" s="5"/>
      <c r="J401" s="5"/>
      <c r="K401" s="32"/>
      <c r="L401" s="5"/>
      <c r="M401" s="6"/>
      <c r="N401" s="6"/>
      <c r="O401" s="5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32"/>
      <c r="I402" s="5"/>
      <c r="J402" s="5"/>
      <c r="K402" s="32"/>
      <c r="L402" s="5"/>
      <c r="M402" s="6"/>
      <c r="N402" s="6"/>
      <c r="O402" s="5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32"/>
      <c r="I403" s="5"/>
      <c r="J403" s="5"/>
      <c r="K403" s="32"/>
      <c r="L403" s="5"/>
      <c r="M403" s="6"/>
      <c r="N403" s="6"/>
      <c r="O403" s="5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32"/>
      <c r="I404" s="5"/>
      <c r="J404" s="5"/>
      <c r="K404" s="32"/>
      <c r="L404" s="5"/>
      <c r="M404" s="6"/>
      <c r="N404" s="6"/>
      <c r="O404" s="5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32"/>
      <c r="I405" s="5"/>
      <c r="J405" s="5"/>
      <c r="K405" s="32"/>
      <c r="L405" s="5"/>
      <c r="M405" s="6"/>
      <c r="N405" s="6"/>
      <c r="O405" s="5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32"/>
      <c r="I406" s="5"/>
      <c r="J406" s="5"/>
      <c r="K406" s="32"/>
      <c r="L406" s="5"/>
      <c r="M406" s="6"/>
      <c r="N406" s="6"/>
      <c r="O406" s="5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32"/>
      <c r="I407" s="5"/>
      <c r="J407" s="5"/>
      <c r="K407" s="32"/>
      <c r="L407" s="5"/>
      <c r="M407" s="6"/>
      <c r="N407" s="6"/>
      <c r="O407" s="5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32"/>
      <c r="I408" s="5"/>
      <c r="J408" s="5"/>
      <c r="K408" s="32"/>
      <c r="L408" s="5"/>
      <c r="M408" s="6"/>
      <c r="N408" s="6"/>
      <c r="O408" s="5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32"/>
      <c r="I409" s="5"/>
      <c r="J409" s="5"/>
      <c r="K409" s="32"/>
      <c r="L409" s="5"/>
      <c r="M409" s="6"/>
      <c r="N409" s="6"/>
      <c r="O409" s="5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32"/>
      <c r="I410" s="5"/>
      <c r="J410" s="5"/>
      <c r="K410" s="32"/>
      <c r="L410" s="5"/>
      <c r="M410" s="6"/>
      <c r="N410" s="6"/>
      <c r="O410" s="5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32"/>
      <c r="I411" s="5"/>
      <c r="J411" s="5"/>
      <c r="K411" s="32"/>
      <c r="L411" s="5"/>
      <c r="M411" s="6"/>
      <c r="N411" s="6"/>
      <c r="O411" s="5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32"/>
      <c r="I412" s="5"/>
      <c r="J412" s="5"/>
      <c r="K412" s="32"/>
      <c r="L412" s="5"/>
      <c r="M412" s="6"/>
      <c r="N412" s="6"/>
      <c r="O412" s="5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32"/>
      <c r="I413" s="5"/>
      <c r="J413" s="5"/>
      <c r="K413" s="32"/>
      <c r="L413" s="5"/>
      <c r="M413" s="6"/>
      <c r="N413" s="6"/>
      <c r="O413" s="5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32"/>
      <c r="I414" s="5"/>
      <c r="J414" s="5"/>
      <c r="K414" s="32"/>
      <c r="L414" s="5"/>
      <c r="M414" s="6"/>
      <c r="N414" s="6"/>
      <c r="O414" s="5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32"/>
      <c r="I415" s="5"/>
      <c r="J415" s="5"/>
      <c r="K415" s="32"/>
      <c r="L415" s="5"/>
      <c r="M415" s="6"/>
      <c r="N415" s="6"/>
      <c r="O415" s="5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32"/>
      <c r="I416" s="5"/>
      <c r="J416" s="5"/>
      <c r="K416" s="32"/>
      <c r="L416" s="5"/>
      <c r="M416" s="6"/>
      <c r="N416" s="6"/>
      <c r="O416" s="5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32"/>
      <c r="I417" s="5"/>
      <c r="J417" s="5"/>
      <c r="K417" s="32"/>
      <c r="L417" s="5"/>
      <c r="M417" s="6"/>
      <c r="N417" s="6"/>
      <c r="O417" s="5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32"/>
      <c r="I418" s="5"/>
      <c r="J418" s="5"/>
      <c r="K418" s="32"/>
      <c r="L418" s="5"/>
      <c r="M418" s="6"/>
      <c r="N418" s="6"/>
      <c r="O418" s="5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32"/>
      <c r="I419" s="5"/>
      <c r="J419" s="5"/>
      <c r="K419" s="32"/>
      <c r="L419" s="5"/>
      <c r="M419" s="6"/>
      <c r="N419" s="6"/>
      <c r="O419" s="5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32"/>
      <c r="I420" s="5"/>
      <c r="J420" s="5"/>
      <c r="K420" s="32"/>
      <c r="L420" s="5"/>
      <c r="M420" s="6"/>
      <c r="N420" s="6"/>
      <c r="O420" s="5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32"/>
      <c r="I421" s="5"/>
      <c r="J421" s="5"/>
      <c r="K421" s="32"/>
      <c r="L421" s="5"/>
      <c r="M421" s="6"/>
      <c r="N421" s="6"/>
      <c r="O421" s="5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32"/>
      <c r="I422" s="5"/>
      <c r="J422" s="5"/>
      <c r="K422" s="32"/>
      <c r="L422" s="5"/>
      <c r="M422" s="6"/>
      <c r="N422" s="6"/>
      <c r="O422" s="5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32"/>
      <c r="I423" s="5"/>
      <c r="J423" s="5"/>
      <c r="K423" s="32"/>
      <c r="L423" s="5"/>
      <c r="M423" s="6"/>
      <c r="N423" s="6"/>
      <c r="O423" s="5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32"/>
      <c r="I424" s="5"/>
      <c r="J424" s="5"/>
      <c r="K424" s="32"/>
      <c r="L424" s="5"/>
      <c r="M424" s="6"/>
      <c r="N424" s="6"/>
      <c r="O424" s="5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32"/>
      <c r="I425" s="5"/>
      <c r="J425" s="5"/>
      <c r="K425" s="32"/>
      <c r="L425" s="5"/>
      <c r="M425" s="6"/>
      <c r="N425" s="6"/>
      <c r="O425" s="5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32"/>
      <c r="I426" s="5"/>
      <c r="J426" s="5"/>
      <c r="K426" s="32"/>
      <c r="L426" s="5"/>
      <c r="M426" s="6"/>
      <c r="N426" s="6"/>
      <c r="O426" s="5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32"/>
      <c r="I427" s="5"/>
      <c r="J427" s="5"/>
      <c r="K427" s="32"/>
      <c r="L427" s="5"/>
      <c r="M427" s="6"/>
      <c r="N427" s="6"/>
      <c r="O427" s="5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32"/>
      <c r="I428" s="5"/>
      <c r="J428" s="5"/>
      <c r="K428" s="32"/>
      <c r="L428" s="5"/>
      <c r="M428" s="6"/>
      <c r="N428" s="6"/>
      <c r="O428" s="5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32"/>
      <c r="I429" s="5"/>
      <c r="J429" s="5"/>
      <c r="K429" s="32"/>
      <c r="L429" s="5"/>
      <c r="M429" s="6"/>
      <c r="N429" s="6"/>
      <c r="O429" s="5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32"/>
      <c r="I430" s="5"/>
      <c r="J430" s="5"/>
      <c r="K430" s="32"/>
      <c r="L430" s="5"/>
      <c r="M430" s="6"/>
      <c r="N430" s="6"/>
      <c r="O430" s="5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32"/>
      <c r="I431" s="5"/>
      <c r="J431" s="5"/>
      <c r="K431" s="32"/>
      <c r="L431" s="5"/>
      <c r="M431" s="6"/>
      <c r="N431" s="6"/>
      <c r="O431" s="5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32"/>
      <c r="I432" s="5"/>
      <c r="J432" s="5"/>
      <c r="K432" s="32"/>
      <c r="L432" s="5"/>
      <c r="M432" s="6"/>
      <c r="N432" s="6"/>
      <c r="O432" s="5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32"/>
      <c r="I433" s="5"/>
      <c r="J433" s="5"/>
      <c r="K433" s="32"/>
      <c r="L433" s="5"/>
      <c r="M433" s="6"/>
      <c r="N433" s="6"/>
      <c r="O433" s="5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32"/>
      <c r="I434" s="5"/>
      <c r="J434" s="5"/>
      <c r="K434" s="32"/>
      <c r="L434" s="5"/>
      <c r="M434" s="6"/>
      <c r="N434" s="6"/>
      <c r="O434" s="5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32"/>
      <c r="I435" s="5"/>
      <c r="J435" s="5"/>
      <c r="K435" s="32"/>
      <c r="L435" s="5"/>
      <c r="M435" s="6"/>
      <c r="N435" s="6"/>
      <c r="O435" s="5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32"/>
      <c r="I436" s="5"/>
      <c r="J436" s="5"/>
      <c r="K436" s="32"/>
      <c r="L436" s="5"/>
      <c r="M436" s="6"/>
      <c r="N436" s="6"/>
      <c r="O436" s="5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32"/>
      <c r="I437" s="5"/>
      <c r="J437" s="5"/>
      <c r="K437" s="32"/>
      <c r="L437" s="5"/>
      <c r="M437" s="6"/>
      <c r="N437" s="6"/>
      <c r="O437" s="5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32"/>
      <c r="I438" s="5"/>
      <c r="J438" s="5"/>
      <c r="K438" s="32"/>
      <c r="L438" s="5"/>
      <c r="M438" s="6"/>
      <c r="N438" s="6"/>
      <c r="O438" s="5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32"/>
      <c r="I439" s="5"/>
      <c r="J439" s="5"/>
      <c r="K439" s="32"/>
      <c r="L439" s="5"/>
      <c r="M439" s="6"/>
      <c r="N439" s="6"/>
      <c r="O439" s="5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32"/>
      <c r="I440" s="5"/>
      <c r="J440" s="5"/>
      <c r="K440" s="32"/>
      <c r="L440" s="5"/>
      <c r="M440" s="6"/>
      <c r="N440" s="6"/>
      <c r="O440" s="5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32"/>
      <c r="I441" s="5"/>
      <c r="J441" s="5"/>
      <c r="K441" s="32"/>
      <c r="L441" s="5"/>
      <c r="M441" s="6"/>
      <c r="N441" s="6"/>
      <c r="O441" s="5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32"/>
      <c r="I442" s="5"/>
      <c r="J442" s="5"/>
      <c r="K442" s="32"/>
      <c r="L442" s="5"/>
      <c r="M442" s="6"/>
      <c r="N442" s="6"/>
      <c r="O442" s="5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32"/>
      <c r="I443" s="5"/>
      <c r="J443" s="5"/>
      <c r="K443" s="32"/>
      <c r="L443" s="5"/>
      <c r="M443" s="6"/>
      <c r="N443" s="6"/>
      <c r="O443" s="5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32"/>
      <c r="I444" s="5"/>
      <c r="J444" s="5"/>
      <c r="K444" s="32"/>
      <c r="L444" s="5"/>
      <c r="M444" s="6"/>
      <c r="N444" s="6"/>
      <c r="O444" s="5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32"/>
      <c r="I445" s="5"/>
      <c r="J445" s="5"/>
      <c r="K445" s="32"/>
      <c r="L445" s="5"/>
      <c r="M445" s="6"/>
      <c r="N445" s="6"/>
      <c r="O445" s="5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32"/>
      <c r="I446" s="5"/>
      <c r="J446" s="5"/>
      <c r="K446" s="32"/>
      <c r="L446" s="5"/>
      <c r="M446" s="6"/>
      <c r="N446" s="6"/>
      <c r="O446" s="5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32"/>
      <c r="I447" s="5"/>
      <c r="J447" s="5"/>
      <c r="K447" s="32"/>
      <c r="L447" s="5"/>
      <c r="M447" s="6"/>
      <c r="N447" s="6"/>
      <c r="O447" s="5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32"/>
      <c r="I448" s="5"/>
      <c r="J448" s="5"/>
      <c r="K448" s="32"/>
      <c r="L448" s="5"/>
      <c r="M448" s="6"/>
      <c r="N448" s="6"/>
      <c r="O448" s="5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32"/>
      <c r="I449" s="5"/>
      <c r="J449" s="5"/>
      <c r="K449" s="32"/>
      <c r="L449" s="5"/>
      <c r="M449" s="6"/>
      <c r="N449" s="6"/>
      <c r="O449" s="5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32"/>
      <c r="I450" s="5"/>
      <c r="J450" s="5"/>
      <c r="K450" s="32"/>
      <c r="L450" s="5"/>
      <c r="M450" s="6"/>
      <c r="N450" s="6"/>
      <c r="O450" s="5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32"/>
      <c r="I451" s="5"/>
      <c r="J451" s="5"/>
      <c r="K451" s="32"/>
      <c r="L451" s="5"/>
      <c r="M451" s="6"/>
      <c r="N451" s="6"/>
      <c r="O451" s="5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32"/>
      <c r="I452" s="5"/>
      <c r="J452" s="5"/>
      <c r="K452" s="32"/>
      <c r="L452" s="5"/>
      <c r="M452" s="6"/>
      <c r="N452" s="6"/>
      <c r="O452" s="5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32"/>
      <c r="I453" s="5"/>
      <c r="J453" s="5"/>
      <c r="K453" s="32"/>
      <c r="L453" s="5"/>
      <c r="M453" s="6"/>
      <c r="N453" s="6"/>
      <c r="O453" s="5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32"/>
      <c r="I454" s="5"/>
      <c r="J454" s="5"/>
      <c r="K454" s="32"/>
      <c r="L454" s="5"/>
      <c r="M454" s="6"/>
      <c r="N454" s="6"/>
      <c r="O454" s="5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32"/>
      <c r="I455" s="5"/>
      <c r="J455" s="5"/>
      <c r="K455" s="32"/>
      <c r="L455" s="5"/>
      <c r="M455" s="6"/>
      <c r="N455" s="6"/>
      <c r="O455" s="5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32"/>
      <c r="I456" s="5"/>
      <c r="J456" s="5"/>
      <c r="K456" s="32"/>
      <c r="L456" s="5"/>
      <c r="M456" s="6"/>
      <c r="N456" s="6"/>
      <c r="O456" s="5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32"/>
      <c r="I457" s="5"/>
      <c r="J457" s="5"/>
      <c r="K457" s="32"/>
      <c r="L457" s="5"/>
      <c r="M457" s="6"/>
      <c r="N457" s="6"/>
      <c r="O457" s="5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32"/>
      <c r="I458" s="5"/>
      <c r="J458" s="5"/>
      <c r="K458" s="32"/>
      <c r="L458" s="5"/>
      <c r="M458" s="6"/>
      <c r="N458" s="6"/>
      <c r="O458" s="5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32"/>
      <c r="I459" s="5"/>
      <c r="J459" s="5"/>
      <c r="K459" s="32"/>
      <c r="L459" s="5"/>
      <c r="M459" s="6"/>
      <c r="N459" s="6"/>
      <c r="O459" s="5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32"/>
      <c r="I460" s="5"/>
      <c r="J460" s="5"/>
      <c r="K460" s="32"/>
      <c r="L460" s="5"/>
      <c r="M460" s="6"/>
      <c r="N460" s="6"/>
      <c r="O460" s="5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32"/>
      <c r="I461" s="5"/>
      <c r="J461" s="5"/>
      <c r="K461" s="32"/>
      <c r="L461" s="5"/>
      <c r="M461" s="6"/>
      <c r="N461" s="6"/>
      <c r="O461" s="5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32"/>
      <c r="I462" s="5"/>
      <c r="J462" s="5"/>
      <c r="K462" s="32"/>
      <c r="L462" s="5"/>
      <c r="M462" s="6"/>
      <c r="N462" s="6"/>
      <c r="O462" s="5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32"/>
      <c r="I463" s="5"/>
      <c r="J463" s="5"/>
      <c r="K463" s="32"/>
      <c r="L463" s="5"/>
      <c r="M463" s="6"/>
      <c r="N463" s="6"/>
      <c r="O463" s="5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32"/>
      <c r="I464" s="5"/>
      <c r="J464" s="5"/>
      <c r="K464" s="32"/>
      <c r="L464" s="5"/>
      <c r="M464" s="6"/>
      <c r="N464" s="6"/>
      <c r="O464" s="5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32"/>
      <c r="I465" s="5"/>
      <c r="J465" s="5"/>
      <c r="K465" s="32"/>
      <c r="L465" s="5"/>
      <c r="M465" s="6"/>
      <c r="N465" s="6"/>
      <c r="O465" s="5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32"/>
      <c r="I466" s="5"/>
      <c r="J466" s="5"/>
      <c r="K466" s="32"/>
      <c r="L466" s="5"/>
      <c r="M466" s="6"/>
      <c r="N466" s="6"/>
      <c r="O466" s="5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32"/>
      <c r="I467" s="5"/>
      <c r="J467" s="5"/>
      <c r="K467" s="32"/>
      <c r="L467" s="5"/>
      <c r="M467" s="6"/>
      <c r="N467" s="6"/>
      <c r="O467" s="5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32"/>
      <c r="I468" s="5"/>
      <c r="J468" s="5"/>
      <c r="K468" s="32"/>
      <c r="L468" s="5"/>
      <c r="M468" s="6"/>
      <c r="N468" s="6"/>
      <c r="O468" s="5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32"/>
      <c r="I469" s="5"/>
      <c r="J469" s="5"/>
      <c r="K469" s="32"/>
      <c r="L469" s="5"/>
      <c r="M469" s="6"/>
      <c r="N469" s="6"/>
      <c r="O469" s="5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32"/>
      <c r="I470" s="5"/>
      <c r="J470" s="5"/>
      <c r="K470" s="32"/>
      <c r="L470" s="5"/>
      <c r="M470" s="6"/>
      <c r="N470" s="6"/>
      <c r="O470" s="5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32"/>
      <c r="I471" s="5"/>
      <c r="J471" s="5"/>
      <c r="K471" s="32"/>
      <c r="L471" s="5"/>
      <c r="M471" s="6"/>
      <c r="N471" s="6"/>
      <c r="O471" s="5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32"/>
      <c r="I472" s="5"/>
      <c r="J472" s="5"/>
      <c r="K472" s="32"/>
      <c r="L472" s="5"/>
      <c r="M472" s="6"/>
      <c r="N472" s="6"/>
      <c r="O472" s="5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32"/>
      <c r="I473" s="5"/>
      <c r="J473" s="5"/>
      <c r="K473" s="32"/>
      <c r="L473" s="5"/>
      <c r="M473" s="6"/>
      <c r="N473" s="6"/>
      <c r="O473" s="5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32"/>
      <c r="I474" s="5"/>
      <c r="J474" s="5"/>
      <c r="K474" s="32"/>
      <c r="L474" s="5"/>
      <c r="M474" s="6"/>
      <c r="N474" s="6"/>
      <c r="O474" s="5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32"/>
      <c r="I475" s="5"/>
      <c r="J475" s="5"/>
      <c r="K475" s="32"/>
      <c r="L475" s="5"/>
      <c r="M475" s="6"/>
      <c r="N475" s="6"/>
      <c r="O475" s="5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32"/>
      <c r="I476" s="5"/>
      <c r="J476" s="5"/>
      <c r="K476" s="32"/>
      <c r="L476" s="5"/>
      <c r="M476" s="6"/>
      <c r="N476" s="6"/>
      <c r="O476" s="5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32"/>
      <c r="I477" s="5"/>
      <c r="J477" s="5"/>
      <c r="K477" s="32"/>
      <c r="L477" s="5"/>
      <c r="M477" s="6"/>
      <c r="N477" s="6"/>
      <c r="O477" s="5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32"/>
      <c r="I478" s="5"/>
      <c r="J478" s="5"/>
      <c r="K478" s="32"/>
      <c r="L478" s="5"/>
      <c r="M478" s="6"/>
      <c r="N478" s="6"/>
      <c r="O478" s="5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32"/>
      <c r="I479" s="5"/>
      <c r="J479" s="5"/>
      <c r="K479" s="32"/>
      <c r="L479" s="5"/>
      <c r="M479" s="6"/>
      <c r="N479" s="6"/>
      <c r="O479" s="5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32"/>
      <c r="I480" s="5"/>
      <c r="J480" s="5"/>
      <c r="K480" s="32"/>
      <c r="L480" s="5"/>
      <c r="M480" s="6"/>
      <c r="N480" s="6"/>
      <c r="O480" s="5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32"/>
      <c r="I481" s="5"/>
      <c r="J481" s="5"/>
      <c r="K481" s="32"/>
      <c r="L481" s="5"/>
      <c r="M481" s="6"/>
      <c r="N481" s="6"/>
      <c r="O481" s="5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32"/>
      <c r="I482" s="5"/>
      <c r="J482" s="5"/>
      <c r="K482" s="32"/>
      <c r="L482" s="5"/>
      <c r="M482" s="6"/>
      <c r="N482" s="6"/>
      <c r="O482" s="5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32"/>
      <c r="I483" s="5"/>
      <c r="J483" s="5"/>
      <c r="K483" s="32"/>
      <c r="L483" s="5"/>
      <c r="M483" s="6"/>
      <c r="N483" s="6"/>
      <c r="O483" s="5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32"/>
      <c r="I484" s="5"/>
      <c r="J484" s="5"/>
      <c r="K484" s="32"/>
      <c r="L484" s="5"/>
      <c r="M484" s="6"/>
      <c r="N484" s="6"/>
      <c r="O484" s="5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32"/>
      <c r="I485" s="5"/>
      <c r="J485" s="5"/>
      <c r="K485" s="32"/>
      <c r="L485" s="5"/>
      <c r="M485" s="6"/>
      <c r="N485" s="6"/>
      <c r="O485" s="5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32"/>
      <c r="I486" s="5"/>
      <c r="J486" s="5"/>
      <c r="K486" s="32"/>
      <c r="L486" s="5"/>
      <c r="M486" s="6"/>
      <c r="N486" s="6"/>
      <c r="O486" s="5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32"/>
      <c r="I487" s="5"/>
      <c r="J487" s="5"/>
      <c r="K487" s="32"/>
      <c r="L487" s="5"/>
      <c r="M487" s="6"/>
      <c r="N487" s="6"/>
      <c r="O487" s="5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32"/>
      <c r="I488" s="5"/>
      <c r="J488" s="5"/>
      <c r="K488" s="32"/>
      <c r="L488" s="5"/>
      <c r="M488" s="6"/>
      <c r="N488" s="6"/>
      <c r="O488" s="5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32"/>
      <c r="I489" s="5"/>
      <c r="J489" s="5"/>
      <c r="K489" s="32"/>
      <c r="L489" s="5"/>
      <c r="M489" s="6"/>
      <c r="N489" s="6"/>
      <c r="O489" s="5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32"/>
      <c r="I490" s="5"/>
      <c r="J490" s="5"/>
      <c r="K490" s="32"/>
      <c r="L490" s="5"/>
      <c r="M490" s="6"/>
      <c r="N490" s="6"/>
      <c r="O490" s="5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32"/>
      <c r="I491" s="5"/>
      <c r="J491" s="5"/>
      <c r="K491" s="32"/>
      <c r="L491" s="5"/>
      <c r="M491" s="6"/>
      <c r="N491" s="6"/>
      <c r="O491" s="5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32"/>
      <c r="I492" s="5"/>
      <c r="J492" s="5"/>
      <c r="K492" s="32"/>
      <c r="L492" s="5"/>
      <c r="M492" s="6"/>
      <c r="N492" s="6"/>
      <c r="O492" s="5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32"/>
      <c r="I493" s="5"/>
      <c r="J493" s="5"/>
      <c r="K493" s="32"/>
      <c r="L493" s="5"/>
      <c r="M493" s="6"/>
      <c r="N493" s="6"/>
      <c r="O493" s="5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32"/>
      <c r="I494" s="5"/>
      <c r="J494" s="5"/>
      <c r="K494" s="32"/>
      <c r="L494" s="5"/>
      <c r="M494" s="6"/>
      <c r="N494" s="6"/>
      <c r="O494" s="5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32"/>
      <c r="I495" s="5"/>
      <c r="J495" s="5"/>
      <c r="K495" s="32"/>
      <c r="L495" s="5"/>
      <c r="M495" s="6"/>
      <c r="N495" s="6"/>
      <c r="O495" s="5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32"/>
      <c r="I496" s="5"/>
      <c r="J496" s="5"/>
      <c r="K496" s="32"/>
      <c r="L496" s="5"/>
      <c r="M496" s="6"/>
      <c r="N496" s="6"/>
      <c r="O496" s="5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32"/>
      <c r="I497" s="5"/>
      <c r="J497" s="5"/>
      <c r="K497" s="32"/>
      <c r="L497" s="5"/>
      <c r="M497" s="6"/>
      <c r="N497" s="6"/>
      <c r="O497" s="5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32"/>
      <c r="I498" s="5"/>
      <c r="J498" s="5"/>
      <c r="K498" s="32"/>
      <c r="L498" s="5"/>
      <c r="M498" s="6"/>
      <c r="N498" s="6"/>
      <c r="O498" s="5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32"/>
      <c r="I499" s="5"/>
      <c r="J499" s="5"/>
      <c r="K499" s="32"/>
      <c r="L499" s="5"/>
      <c r="M499" s="6"/>
      <c r="N499" s="6"/>
      <c r="O499" s="5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32"/>
      <c r="I500" s="5"/>
      <c r="J500" s="5"/>
      <c r="K500" s="32"/>
      <c r="L500" s="5"/>
      <c r="M500" s="6"/>
      <c r="N500" s="6"/>
      <c r="O500" s="5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32"/>
      <c r="I501" s="5"/>
      <c r="J501" s="5"/>
      <c r="K501" s="32"/>
      <c r="L501" s="5"/>
      <c r="M501" s="6"/>
      <c r="N501" s="6"/>
      <c r="O501" s="5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32"/>
      <c r="I502" s="5"/>
      <c r="J502" s="5"/>
      <c r="K502" s="32"/>
      <c r="L502" s="5"/>
      <c r="M502" s="6"/>
      <c r="N502" s="6"/>
      <c r="O502" s="5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32"/>
      <c r="I503" s="5"/>
      <c r="J503" s="5"/>
      <c r="K503" s="32"/>
      <c r="L503" s="5"/>
      <c r="M503" s="6"/>
      <c r="N503" s="6"/>
      <c r="O503" s="5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32"/>
      <c r="I504" s="5"/>
      <c r="J504" s="5"/>
      <c r="K504" s="32"/>
      <c r="L504" s="5"/>
      <c r="M504" s="6"/>
      <c r="N504" s="6"/>
      <c r="O504" s="5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32"/>
      <c r="I505" s="5"/>
      <c r="J505" s="5"/>
      <c r="K505" s="32"/>
      <c r="L505" s="5"/>
      <c r="M505" s="6"/>
      <c r="N505" s="6"/>
      <c r="O505" s="5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32"/>
      <c r="I506" s="5"/>
      <c r="J506" s="5"/>
      <c r="K506" s="32"/>
      <c r="L506" s="5"/>
      <c r="M506" s="6"/>
      <c r="N506" s="6"/>
      <c r="O506" s="5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32"/>
      <c r="I507" s="5"/>
      <c r="J507" s="5"/>
      <c r="K507" s="32"/>
      <c r="L507" s="5"/>
      <c r="M507" s="6"/>
      <c r="N507" s="6"/>
      <c r="O507" s="5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32"/>
      <c r="I508" s="5"/>
      <c r="J508" s="5"/>
      <c r="K508" s="32"/>
      <c r="L508" s="5"/>
      <c r="M508" s="6"/>
      <c r="N508" s="6"/>
      <c r="O508" s="5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32"/>
      <c r="I509" s="5"/>
      <c r="J509" s="5"/>
      <c r="K509" s="32"/>
      <c r="L509" s="5"/>
      <c r="M509" s="6"/>
      <c r="N509" s="6"/>
      <c r="O509" s="5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32"/>
      <c r="I510" s="5"/>
      <c r="J510" s="5"/>
      <c r="K510" s="32"/>
      <c r="L510" s="5"/>
      <c r="M510" s="6"/>
      <c r="N510" s="6"/>
      <c r="O510" s="5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32"/>
      <c r="I511" s="5"/>
      <c r="J511" s="5"/>
      <c r="K511" s="32"/>
      <c r="L511" s="5"/>
      <c r="M511" s="6"/>
      <c r="N511" s="6"/>
      <c r="O511" s="5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32"/>
      <c r="I512" s="5"/>
      <c r="J512" s="5"/>
      <c r="K512" s="32"/>
      <c r="L512" s="5"/>
      <c r="M512" s="6"/>
      <c r="N512" s="6"/>
      <c r="O512" s="5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32"/>
      <c r="I513" s="5"/>
      <c r="J513" s="5"/>
      <c r="K513" s="32"/>
      <c r="L513" s="5"/>
      <c r="M513" s="6"/>
      <c r="N513" s="6"/>
      <c r="O513" s="5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32"/>
      <c r="I514" s="5"/>
      <c r="J514" s="5"/>
      <c r="K514" s="32"/>
      <c r="L514" s="5"/>
      <c r="M514" s="6"/>
      <c r="N514" s="6"/>
      <c r="O514" s="5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32"/>
      <c r="I515" s="5"/>
      <c r="J515" s="5"/>
      <c r="K515" s="32"/>
      <c r="L515" s="5"/>
      <c r="M515" s="6"/>
      <c r="N515" s="6"/>
      <c r="O515" s="5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32"/>
      <c r="I516" s="5"/>
      <c r="J516" s="5"/>
      <c r="K516" s="32"/>
      <c r="L516" s="5"/>
      <c r="M516" s="6"/>
      <c r="N516" s="6"/>
      <c r="O516" s="5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32"/>
      <c r="I517" s="5"/>
      <c r="J517" s="5"/>
      <c r="K517" s="32"/>
      <c r="L517" s="5"/>
      <c r="M517" s="6"/>
      <c r="N517" s="6"/>
      <c r="O517" s="5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32"/>
      <c r="I518" s="5"/>
      <c r="J518" s="5"/>
      <c r="K518" s="32"/>
      <c r="L518" s="5"/>
      <c r="M518" s="6"/>
      <c r="N518" s="6"/>
      <c r="O518" s="5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32"/>
      <c r="I519" s="5"/>
      <c r="J519" s="5"/>
      <c r="K519" s="32"/>
      <c r="L519" s="5"/>
      <c r="M519" s="6"/>
      <c r="N519" s="6"/>
      <c r="O519" s="5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32"/>
      <c r="I520" s="5"/>
      <c r="J520" s="5"/>
      <c r="K520" s="32"/>
      <c r="L520" s="5"/>
      <c r="M520" s="6"/>
      <c r="N520" s="6"/>
      <c r="O520" s="5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32"/>
      <c r="I521" s="5"/>
      <c r="J521" s="5"/>
      <c r="K521" s="32"/>
      <c r="L521" s="5"/>
      <c r="M521" s="6"/>
      <c r="N521" s="6"/>
      <c r="O521" s="5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32"/>
      <c r="I522" s="5"/>
      <c r="J522" s="5"/>
      <c r="K522" s="32"/>
      <c r="L522" s="5"/>
      <c r="M522" s="6"/>
      <c r="N522" s="6"/>
      <c r="O522" s="5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32"/>
      <c r="I523" s="5"/>
      <c r="J523" s="5"/>
      <c r="K523" s="32"/>
      <c r="L523" s="5"/>
      <c r="M523" s="6"/>
      <c r="N523" s="6"/>
      <c r="O523" s="5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32"/>
      <c r="I524" s="5"/>
      <c r="J524" s="5"/>
      <c r="K524" s="32"/>
      <c r="L524" s="5"/>
      <c r="M524" s="6"/>
      <c r="N524" s="6"/>
      <c r="O524" s="5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32"/>
      <c r="I525" s="5"/>
      <c r="J525" s="5"/>
      <c r="K525" s="32"/>
      <c r="L525" s="5"/>
      <c r="M525" s="6"/>
      <c r="N525" s="6"/>
      <c r="O525" s="5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32"/>
      <c r="I526" s="5"/>
      <c r="J526" s="5"/>
      <c r="K526" s="32"/>
      <c r="L526" s="5"/>
      <c r="M526" s="6"/>
      <c r="N526" s="6"/>
      <c r="O526" s="5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32"/>
      <c r="I527" s="5"/>
      <c r="J527" s="5"/>
      <c r="K527" s="32"/>
      <c r="L527" s="5"/>
      <c r="M527" s="6"/>
      <c r="N527" s="6"/>
      <c r="O527" s="5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32"/>
      <c r="I528" s="5"/>
      <c r="J528" s="5"/>
      <c r="K528" s="32"/>
      <c r="L528" s="5"/>
      <c r="M528" s="6"/>
      <c r="N528" s="6"/>
      <c r="O528" s="5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32"/>
      <c r="I529" s="5"/>
      <c r="J529" s="5"/>
      <c r="K529" s="32"/>
      <c r="L529" s="5"/>
      <c r="M529" s="6"/>
      <c r="N529" s="6"/>
      <c r="O529" s="5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32"/>
      <c r="I530" s="5"/>
      <c r="J530" s="5"/>
      <c r="K530" s="32"/>
      <c r="L530" s="5"/>
      <c r="M530" s="6"/>
      <c r="N530" s="6"/>
      <c r="O530" s="5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32"/>
      <c r="I531" s="5"/>
      <c r="J531" s="5"/>
      <c r="K531" s="32"/>
      <c r="L531" s="5"/>
      <c r="M531" s="6"/>
      <c r="N531" s="6"/>
      <c r="O531" s="5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32"/>
      <c r="I532" s="5"/>
      <c r="J532" s="5"/>
      <c r="K532" s="32"/>
      <c r="L532" s="5"/>
      <c r="M532" s="6"/>
      <c r="N532" s="6"/>
      <c r="O532" s="5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32"/>
      <c r="I533" s="5"/>
      <c r="J533" s="5"/>
      <c r="K533" s="32"/>
      <c r="L533" s="5"/>
      <c r="M533" s="6"/>
      <c r="N533" s="6"/>
      <c r="O533" s="5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32"/>
      <c r="I534" s="5"/>
      <c r="J534" s="5"/>
      <c r="K534" s="32"/>
      <c r="L534" s="5"/>
      <c r="M534" s="6"/>
      <c r="N534" s="6"/>
      <c r="O534" s="5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32"/>
      <c r="I535" s="5"/>
      <c r="J535" s="5"/>
      <c r="K535" s="32"/>
      <c r="L535" s="5"/>
      <c r="M535" s="6"/>
      <c r="N535" s="6"/>
      <c r="O535" s="5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32"/>
      <c r="I536" s="5"/>
      <c r="J536" s="5"/>
      <c r="K536" s="32"/>
      <c r="L536" s="5"/>
      <c r="M536" s="6"/>
      <c r="N536" s="6"/>
      <c r="O536" s="5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32"/>
      <c r="I537" s="5"/>
      <c r="J537" s="5"/>
      <c r="K537" s="32"/>
      <c r="L537" s="5"/>
      <c r="M537" s="6"/>
      <c r="N537" s="6"/>
      <c r="O537" s="5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32"/>
      <c r="I538" s="5"/>
      <c r="J538" s="5"/>
      <c r="K538" s="32"/>
      <c r="L538" s="5"/>
      <c r="M538" s="6"/>
      <c r="N538" s="6"/>
      <c r="O538" s="5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32"/>
      <c r="I539" s="5"/>
      <c r="J539" s="5"/>
      <c r="K539" s="32"/>
      <c r="L539" s="5"/>
      <c r="M539" s="6"/>
      <c r="N539" s="6"/>
      <c r="O539" s="5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32"/>
      <c r="I540" s="5"/>
      <c r="J540" s="5"/>
      <c r="K540" s="32"/>
      <c r="L540" s="5"/>
      <c r="M540" s="6"/>
      <c r="N540" s="6"/>
      <c r="O540" s="5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32"/>
      <c r="I541" s="5"/>
      <c r="J541" s="5"/>
      <c r="K541" s="32"/>
      <c r="L541" s="5"/>
      <c r="M541" s="6"/>
      <c r="N541" s="6"/>
      <c r="O541" s="5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32"/>
      <c r="I542" s="5"/>
      <c r="J542" s="5"/>
      <c r="K542" s="32"/>
      <c r="L542" s="5"/>
      <c r="M542" s="6"/>
      <c r="N542" s="6"/>
      <c r="O542" s="5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32"/>
      <c r="I543" s="5"/>
      <c r="J543" s="5"/>
      <c r="K543" s="32"/>
      <c r="L543" s="5"/>
      <c r="M543" s="6"/>
      <c r="N543" s="6"/>
      <c r="O543" s="5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32"/>
      <c r="I544" s="5"/>
      <c r="J544" s="5"/>
      <c r="K544" s="32"/>
      <c r="L544" s="5"/>
      <c r="M544" s="6"/>
      <c r="N544" s="6"/>
      <c r="O544" s="5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32"/>
      <c r="I545" s="5"/>
      <c r="J545" s="5"/>
      <c r="K545" s="32"/>
      <c r="L545" s="5"/>
      <c r="M545" s="6"/>
      <c r="N545" s="6"/>
      <c r="O545" s="5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32"/>
      <c r="I546" s="5"/>
      <c r="J546" s="5"/>
      <c r="K546" s="32"/>
      <c r="L546" s="5"/>
      <c r="M546" s="6"/>
      <c r="N546" s="6"/>
      <c r="O546" s="5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32"/>
      <c r="I547" s="5"/>
      <c r="J547" s="5"/>
      <c r="K547" s="32"/>
      <c r="L547" s="5"/>
      <c r="M547" s="6"/>
      <c r="N547" s="6"/>
      <c r="O547" s="5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32"/>
      <c r="I548" s="5"/>
      <c r="J548" s="5"/>
      <c r="K548" s="32"/>
      <c r="L548" s="5"/>
      <c r="M548" s="6"/>
      <c r="N548" s="6"/>
      <c r="O548" s="5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32"/>
      <c r="I549" s="5"/>
      <c r="J549" s="5"/>
      <c r="K549" s="32"/>
      <c r="L549" s="5"/>
      <c r="M549" s="6"/>
      <c r="N549" s="6"/>
      <c r="O549" s="5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32"/>
      <c r="I550" s="5"/>
      <c r="J550" s="5"/>
      <c r="K550" s="32"/>
      <c r="L550" s="5"/>
      <c r="M550" s="6"/>
      <c r="N550" s="6"/>
      <c r="O550" s="5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32"/>
      <c r="I551" s="5"/>
      <c r="J551" s="5"/>
      <c r="K551" s="32"/>
      <c r="L551" s="5"/>
      <c r="M551" s="6"/>
      <c r="N551" s="6"/>
      <c r="O551" s="5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32"/>
      <c r="I552" s="5"/>
      <c r="J552" s="5"/>
      <c r="K552" s="32"/>
      <c r="L552" s="5"/>
      <c r="M552" s="6"/>
      <c r="N552" s="6"/>
      <c r="O552" s="5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32"/>
      <c r="I553" s="5"/>
      <c r="J553" s="5"/>
      <c r="K553" s="32"/>
      <c r="L553" s="5"/>
      <c r="M553" s="6"/>
      <c r="N553" s="6"/>
      <c r="O553" s="5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32"/>
      <c r="I554" s="5"/>
      <c r="J554" s="5"/>
      <c r="K554" s="32"/>
      <c r="L554" s="5"/>
      <c r="M554" s="6"/>
      <c r="N554" s="6"/>
      <c r="O554" s="5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32"/>
      <c r="I555" s="5"/>
      <c r="J555" s="5"/>
      <c r="K555" s="32"/>
      <c r="L555" s="5"/>
      <c r="M555" s="6"/>
      <c r="N555" s="6"/>
      <c r="O555" s="5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32"/>
      <c r="I556" s="5"/>
      <c r="J556" s="5"/>
      <c r="K556" s="32"/>
      <c r="L556" s="5"/>
      <c r="M556" s="6"/>
      <c r="N556" s="6"/>
      <c r="O556" s="5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32"/>
      <c r="I557" s="5"/>
      <c r="J557" s="5"/>
      <c r="K557" s="32"/>
      <c r="L557" s="5"/>
      <c r="M557" s="6"/>
      <c r="N557" s="6"/>
      <c r="O557" s="5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32"/>
      <c r="I558" s="5"/>
      <c r="J558" s="5"/>
      <c r="K558" s="32"/>
      <c r="L558" s="5"/>
      <c r="M558" s="6"/>
      <c r="N558" s="6"/>
      <c r="O558" s="5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32"/>
      <c r="I559" s="5"/>
      <c r="J559" s="5"/>
      <c r="K559" s="32"/>
      <c r="L559" s="5"/>
      <c r="M559" s="6"/>
      <c r="N559" s="6"/>
      <c r="O559" s="5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32"/>
      <c r="I560" s="5"/>
      <c r="J560" s="5"/>
      <c r="K560" s="32"/>
      <c r="L560" s="5"/>
      <c r="M560" s="6"/>
      <c r="N560" s="6"/>
      <c r="O560" s="5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32"/>
      <c r="I561" s="5"/>
      <c r="J561" s="5"/>
      <c r="K561" s="32"/>
      <c r="L561" s="5"/>
      <c r="M561" s="6"/>
      <c r="N561" s="6"/>
      <c r="O561" s="5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32"/>
      <c r="I562" s="5"/>
      <c r="J562" s="5"/>
      <c r="K562" s="32"/>
      <c r="L562" s="5"/>
      <c r="M562" s="6"/>
      <c r="N562" s="6"/>
      <c r="O562" s="5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32"/>
      <c r="I563" s="5"/>
      <c r="J563" s="5"/>
      <c r="K563" s="32"/>
      <c r="L563" s="5"/>
      <c r="M563" s="6"/>
      <c r="N563" s="6"/>
      <c r="O563" s="5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32"/>
      <c r="I564" s="5"/>
      <c r="J564" s="5"/>
      <c r="K564" s="32"/>
      <c r="L564" s="5"/>
      <c r="M564" s="6"/>
      <c r="N564" s="6"/>
      <c r="O564" s="5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32"/>
      <c r="I565" s="5"/>
      <c r="J565" s="5"/>
      <c r="K565" s="32"/>
      <c r="L565" s="5"/>
      <c r="M565" s="6"/>
      <c r="N565" s="6"/>
      <c r="O565" s="5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32"/>
      <c r="I566" s="5"/>
      <c r="J566" s="5"/>
      <c r="K566" s="32"/>
      <c r="L566" s="5"/>
      <c r="M566" s="6"/>
      <c r="N566" s="6"/>
      <c r="O566" s="5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32"/>
      <c r="I567" s="5"/>
      <c r="J567" s="5"/>
      <c r="K567" s="32"/>
      <c r="L567" s="5"/>
      <c r="M567" s="6"/>
      <c r="N567" s="6"/>
      <c r="O567" s="5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32"/>
      <c r="I568" s="5"/>
      <c r="J568" s="5"/>
      <c r="K568" s="32"/>
      <c r="L568" s="5"/>
      <c r="M568" s="6"/>
      <c r="N568" s="6"/>
      <c r="O568" s="5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32"/>
      <c r="I569" s="5"/>
      <c r="J569" s="5"/>
      <c r="K569" s="32"/>
      <c r="L569" s="5"/>
      <c r="M569" s="6"/>
      <c r="N569" s="6"/>
      <c r="O569" s="5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32"/>
      <c r="I570" s="5"/>
      <c r="J570" s="5"/>
      <c r="K570" s="32"/>
      <c r="L570" s="5"/>
      <c r="M570" s="6"/>
      <c r="N570" s="6"/>
      <c r="O570" s="5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32"/>
      <c r="I571" s="5"/>
      <c r="J571" s="5"/>
      <c r="K571" s="32"/>
      <c r="L571" s="5"/>
      <c r="M571" s="6"/>
      <c r="N571" s="6"/>
      <c r="O571" s="5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32"/>
      <c r="I572" s="5"/>
      <c r="J572" s="5"/>
      <c r="K572" s="32"/>
      <c r="L572" s="5"/>
      <c r="M572" s="6"/>
      <c r="N572" s="6"/>
      <c r="O572" s="5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32"/>
      <c r="I573" s="5"/>
      <c r="J573" s="5"/>
      <c r="K573" s="32"/>
      <c r="L573" s="5"/>
      <c r="M573" s="6"/>
      <c r="N573" s="6"/>
      <c r="O573" s="5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32"/>
      <c r="I574" s="5"/>
      <c r="J574" s="5"/>
      <c r="K574" s="32"/>
      <c r="L574" s="5"/>
      <c r="M574" s="6"/>
      <c r="N574" s="6"/>
      <c r="O574" s="5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32"/>
      <c r="I575" s="5"/>
      <c r="J575" s="5"/>
      <c r="K575" s="32"/>
      <c r="L575" s="5"/>
      <c r="M575" s="6"/>
      <c r="N575" s="6"/>
      <c r="O575" s="5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32"/>
      <c r="I576" s="5"/>
      <c r="J576" s="5"/>
      <c r="K576" s="32"/>
      <c r="L576" s="5"/>
      <c r="M576" s="6"/>
      <c r="N576" s="6"/>
      <c r="O576" s="5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32"/>
      <c r="I577" s="5"/>
      <c r="J577" s="5"/>
      <c r="K577" s="32"/>
      <c r="L577" s="5"/>
      <c r="M577" s="6"/>
      <c r="N577" s="6"/>
      <c r="O577" s="5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32"/>
      <c r="I578" s="5"/>
      <c r="J578" s="5"/>
      <c r="K578" s="32"/>
      <c r="L578" s="5"/>
      <c r="M578" s="6"/>
      <c r="N578" s="6"/>
      <c r="O578" s="5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32"/>
      <c r="I579" s="5"/>
      <c r="J579" s="5"/>
      <c r="K579" s="32"/>
      <c r="L579" s="5"/>
      <c r="M579" s="6"/>
      <c r="N579" s="6"/>
      <c r="O579" s="5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32"/>
      <c r="I580" s="5"/>
      <c r="J580" s="5"/>
      <c r="K580" s="32"/>
      <c r="L580" s="5"/>
      <c r="M580" s="6"/>
      <c r="N580" s="6"/>
      <c r="O580" s="5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32"/>
      <c r="I581" s="5"/>
      <c r="J581" s="5"/>
      <c r="K581" s="32"/>
      <c r="L581" s="5"/>
      <c r="M581" s="6"/>
      <c r="N581" s="6"/>
      <c r="O581" s="5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32"/>
      <c r="I582" s="5"/>
      <c r="J582" s="5"/>
      <c r="K582" s="32"/>
      <c r="L582" s="5"/>
      <c r="M582" s="6"/>
      <c r="N582" s="6"/>
      <c r="O582" s="5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32"/>
      <c r="I583" s="5"/>
      <c r="J583" s="5"/>
      <c r="K583" s="32"/>
      <c r="L583" s="5"/>
      <c r="M583" s="6"/>
      <c r="N583" s="6"/>
      <c r="O583" s="5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32"/>
      <c r="I584" s="5"/>
      <c r="J584" s="5"/>
      <c r="K584" s="32"/>
      <c r="L584" s="5"/>
      <c r="M584" s="6"/>
      <c r="N584" s="6"/>
      <c r="O584" s="5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32"/>
      <c r="I585" s="5"/>
      <c r="J585" s="5"/>
      <c r="K585" s="32"/>
      <c r="L585" s="5"/>
      <c r="M585" s="6"/>
      <c r="N585" s="6"/>
      <c r="O585" s="5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32"/>
      <c r="I586" s="5"/>
      <c r="J586" s="5"/>
      <c r="K586" s="32"/>
      <c r="L586" s="5"/>
      <c r="M586" s="6"/>
      <c r="N586" s="6"/>
      <c r="O586" s="5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32"/>
      <c r="I587" s="5"/>
      <c r="J587" s="5"/>
      <c r="K587" s="32"/>
      <c r="L587" s="5"/>
      <c r="M587" s="6"/>
      <c r="N587" s="6"/>
      <c r="O587" s="5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32"/>
      <c r="I588" s="5"/>
      <c r="J588" s="5"/>
      <c r="K588" s="32"/>
      <c r="L588" s="5"/>
      <c r="M588" s="6"/>
      <c r="N588" s="6"/>
      <c r="O588" s="5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32"/>
      <c r="I589" s="5"/>
      <c r="J589" s="5"/>
      <c r="K589" s="32"/>
      <c r="L589" s="5"/>
      <c r="M589" s="6"/>
      <c r="N589" s="6"/>
      <c r="O589" s="5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32"/>
      <c r="I590" s="5"/>
      <c r="J590" s="5"/>
      <c r="K590" s="32"/>
      <c r="L590" s="5"/>
      <c r="M590" s="6"/>
      <c r="N590" s="6"/>
      <c r="O590" s="5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32"/>
      <c r="I591" s="5"/>
      <c r="J591" s="5"/>
      <c r="K591" s="32"/>
      <c r="L591" s="5"/>
      <c r="M591" s="6"/>
      <c r="N591" s="6"/>
      <c r="O591" s="5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32"/>
      <c r="I592" s="5"/>
      <c r="J592" s="5"/>
      <c r="K592" s="32"/>
      <c r="L592" s="5"/>
      <c r="M592" s="6"/>
      <c r="N592" s="6"/>
      <c r="O592" s="5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32"/>
      <c r="I593" s="5"/>
      <c r="J593" s="5"/>
      <c r="K593" s="32"/>
      <c r="L593" s="5"/>
      <c r="M593" s="6"/>
      <c r="N593" s="6"/>
      <c r="O593" s="5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32"/>
      <c r="I594" s="5"/>
      <c r="J594" s="5"/>
      <c r="K594" s="32"/>
      <c r="L594" s="5"/>
      <c r="M594" s="6"/>
      <c r="N594" s="6"/>
      <c r="O594" s="5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32"/>
      <c r="I595" s="5"/>
      <c r="J595" s="5"/>
      <c r="K595" s="32"/>
      <c r="L595" s="5"/>
      <c r="M595" s="6"/>
      <c r="N595" s="6"/>
      <c r="O595" s="5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32"/>
      <c r="I596" s="5"/>
      <c r="J596" s="5"/>
      <c r="K596" s="32"/>
      <c r="L596" s="5"/>
      <c r="M596" s="6"/>
      <c r="N596" s="6"/>
      <c r="O596" s="5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32"/>
      <c r="I597" s="5"/>
      <c r="J597" s="5"/>
      <c r="K597" s="32"/>
      <c r="L597" s="5"/>
      <c r="M597" s="6"/>
      <c r="N597" s="6"/>
      <c r="O597" s="5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32"/>
      <c r="I598" s="5"/>
      <c r="J598" s="5"/>
      <c r="K598" s="32"/>
      <c r="L598" s="5"/>
      <c r="M598" s="6"/>
      <c r="N598" s="6"/>
      <c r="O598" s="5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32"/>
      <c r="I599" s="5"/>
      <c r="J599" s="5"/>
      <c r="K599" s="32"/>
      <c r="L599" s="5"/>
      <c r="M599" s="6"/>
      <c r="N599" s="6"/>
      <c r="O599" s="5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32"/>
      <c r="I600" s="5"/>
      <c r="J600" s="5"/>
      <c r="K600" s="32"/>
      <c r="L600" s="5"/>
      <c r="M600" s="6"/>
      <c r="N600" s="6"/>
      <c r="O600" s="5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32"/>
      <c r="I601" s="5"/>
      <c r="J601" s="5"/>
      <c r="K601" s="32"/>
      <c r="L601" s="5"/>
      <c r="M601" s="6"/>
      <c r="N601" s="6"/>
      <c r="O601" s="5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32"/>
      <c r="I602" s="5"/>
      <c r="J602" s="5"/>
      <c r="K602" s="32"/>
      <c r="L602" s="5"/>
      <c r="M602" s="6"/>
      <c r="N602" s="6"/>
      <c r="O602" s="5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32"/>
      <c r="I603" s="5"/>
      <c r="J603" s="5"/>
      <c r="K603" s="32"/>
      <c r="L603" s="5"/>
      <c r="M603" s="6"/>
      <c r="N603" s="6"/>
      <c r="O603" s="5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32"/>
      <c r="I604" s="5"/>
      <c r="J604" s="5"/>
      <c r="K604" s="32"/>
      <c r="L604" s="5"/>
      <c r="M604" s="6"/>
      <c r="N604" s="6"/>
      <c r="O604" s="5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32"/>
      <c r="I605" s="5"/>
      <c r="J605" s="5"/>
      <c r="K605" s="32"/>
      <c r="L605" s="5"/>
      <c r="M605" s="6"/>
      <c r="N605" s="6"/>
      <c r="O605" s="5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32"/>
      <c r="I606" s="5"/>
      <c r="J606" s="5"/>
      <c r="K606" s="32"/>
      <c r="L606" s="5"/>
      <c r="M606" s="6"/>
      <c r="N606" s="6"/>
      <c r="O606" s="5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32"/>
      <c r="I607" s="5"/>
      <c r="J607" s="5"/>
      <c r="K607" s="32"/>
      <c r="L607" s="5"/>
      <c r="M607" s="6"/>
      <c r="N607" s="6"/>
      <c r="O607" s="5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32"/>
      <c r="I608" s="5"/>
      <c r="J608" s="5"/>
      <c r="K608" s="32"/>
      <c r="L608" s="5"/>
      <c r="M608" s="6"/>
      <c r="N608" s="6"/>
      <c r="O608" s="5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32"/>
      <c r="I609" s="5"/>
      <c r="J609" s="5"/>
      <c r="K609" s="32"/>
      <c r="L609" s="5"/>
      <c r="M609" s="6"/>
      <c r="N609" s="6"/>
      <c r="O609" s="5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32"/>
      <c r="I610" s="5"/>
      <c r="J610" s="5"/>
      <c r="K610" s="32"/>
      <c r="L610" s="5"/>
      <c r="M610" s="6"/>
      <c r="N610" s="6"/>
      <c r="O610" s="5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32"/>
      <c r="I611" s="5"/>
      <c r="J611" s="5"/>
      <c r="K611" s="32"/>
      <c r="L611" s="5"/>
      <c r="M611" s="6"/>
      <c r="N611" s="6"/>
      <c r="O611" s="5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32"/>
      <c r="I612" s="5"/>
      <c r="J612" s="5"/>
      <c r="K612" s="32"/>
      <c r="L612" s="5"/>
      <c r="M612" s="6"/>
      <c r="N612" s="6"/>
      <c r="O612" s="5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32"/>
      <c r="I613" s="5"/>
      <c r="J613" s="5"/>
      <c r="K613" s="32"/>
      <c r="L613" s="5"/>
      <c r="M613" s="6"/>
      <c r="N613" s="6"/>
      <c r="O613" s="5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32"/>
      <c r="I614" s="5"/>
      <c r="J614" s="5"/>
      <c r="K614" s="32"/>
      <c r="L614" s="5"/>
      <c r="M614" s="6"/>
      <c r="N614" s="6"/>
      <c r="O614" s="5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32"/>
      <c r="I615" s="5"/>
      <c r="J615" s="5"/>
      <c r="K615" s="32"/>
      <c r="L615" s="5"/>
      <c r="M615" s="6"/>
      <c r="N615" s="6"/>
      <c r="O615" s="5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32"/>
      <c r="I616" s="5"/>
      <c r="J616" s="5"/>
      <c r="K616" s="32"/>
      <c r="L616" s="5"/>
      <c r="M616" s="6"/>
      <c r="N616" s="6"/>
      <c r="O616" s="5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32"/>
      <c r="I617" s="5"/>
      <c r="J617" s="5"/>
      <c r="K617" s="32"/>
      <c r="L617" s="5"/>
      <c r="M617" s="6"/>
      <c r="N617" s="6"/>
      <c r="O617" s="5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32"/>
      <c r="I618" s="5"/>
      <c r="J618" s="5"/>
      <c r="K618" s="32"/>
      <c r="L618" s="5"/>
      <c r="M618" s="6"/>
      <c r="N618" s="6"/>
      <c r="O618" s="5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32"/>
      <c r="I619" s="5"/>
      <c r="J619" s="5"/>
      <c r="K619" s="32"/>
      <c r="L619" s="5"/>
      <c r="M619" s="6"/>
      <c r="N619" s="6"/>
      <c r="O619" s="5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32"/>
      <c r="I620" s="5"/>
      <c r="J620" s="5"/>
      <c r="K620" s="32"/>
      <c r="L620" s="5"/>
      <c r="M620" s="6"/>
      <c r="N620" s="6"/>
      <c r="O620" s="5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32"/>
      <c r="I621" s="5"/>
      <c r="J621" s="5"/>
      <c r="K621" s="32"/>
      <c r="L621" s="5"/>
      <c r="M621" s="6"/>
      <c r="N621" s="6"/>
      <c r="O621" s="5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32"/>
      <c r="I622" s="5"/>
      <c r="J622" s="5"/>
      <c r="K622" s="32"/>
      <c r="L622" s="5"/>
      <c r="M622" s="6"/>
      <c r="N622" s="6"/>
      <c r="O622" s="5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32"/>
      <c r="I623" s="5"/>
      <c r="J623" s="5"/>
      <c r="K623" s="32"/>
      <c r="L623" s="5"/>
      <c r="M623" s="6"/>
      <c r="N623" s="6"/>
      <c r="O623" s="5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32"/>
      <c r="I624" s="5"/>
      <c r="J624" s="5"/>
      <c r="K624" s="32"/>
      <c r="L624" s="5"/>
      <c r="M624" s="6"/>
      <c r="N624" s="6"/>
      <c r="O624" s="5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32"/>
      <c r="I625" s="5"/>
      <c r="J625" s="5"/>
      <c r="K625" s="32"/>
      <c r="L625" s="5"/>
      <c r="M625" s="6"/>
      <c r="N625" s="6"/>
      <c r="O625" s="5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32"/>
      <c r="I626" s="5"/>
      <c r="J626" s="5"/>
      <c r="K626" s="32"/>
      <c r="L626" s="5"/>
      <c r="M626" s="6"/>
      <c r="N626" s="6"/>
      <c r="O626" s="5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32"/>
      <c r="I627" s="5"/>
      <c r="J627" s="5"/>
      <c r="K627" s="32"/>
      <c r="L627" s="5"/>
      <c r="M627" s="6"/>
      <c r="N627" s="6"/>
      <c r="O627" s="5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32"/>
      <c r="I628" s="5"/>
      <c r="J628" s="5"/>
      <c r="K628" s="32"/>
      <c r="L628" s="5"/>
      <c r="M628" s="6"/>
      <c r="N628" s="6"/>
      <c r="O628" s="5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32"/>
      <c r="I629" s="5"/>
      <c r="J629" s="5"/>
      <c r="K629" s="32"/>
      <c r="L629" s="5"/>
      <c r="M629" s="6"/>
      <c r="N629" s="6"/>
      <c r="O629" s="5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32"/>
      <c r="I630" s="5"/>
      <c r="J630" s="5"/>
      <c r="K630" s="32"/>
      <c r="L630" s="5"/>
      <c r="M630" s="6"/>
      <c r="N630" s="6"/>
      <c r="O630" s="5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32"/>
      <c r="I631" s="5"/>
      <c r="J631" s="5"/>
      <c r="K631" s="32"/>
      <c r="L631" s="5"/>
      <c r="M631" s="6"/>
      <c r="N631" s="6"/>
      <c r="O631" s="5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32"/>
      <c r="I632" s="5"/>
      <c r="J632" s="5"/>
      <c r="K632" s="32"/>
      <c r="L632" s="5"/>
      <c r="M632" s="6"/>
      <c r="N632" s="6"/>
      <c r="O632" s="5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32"/>
      <c r="I633" s="5"/>
      <c r="J633" s="5"/>
      <c r="K633" s="32"/>
      <c r="L633" s="5"/>
      <c r="M633" s="6"/>
      <c r="N633" s="6"/>
      <c r="O633" s="5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32"/>
      <c r="I634" s="5"/>
      <c r="J634" s="5"/>
      <c r="K634" s="32"/>
      <c r="L634" s="5"/>
      <c r="M634" s="6"/>
      <c r="N634" s="6"/>
      <c r="O634" s="5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32"/>
      <c r="I635" s="5"/>
      <c r="J635" s="5"/>
      <c r="K635" s="32"/>
      <c r="L635" s="5"/>
      <c r="M635" s="6"/>
      <c r="N635" s="6"/>
      <c r="O635" s="5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32"/>
      <c r="I636" s="5"/>
      <c r="J636" s="5"/>
      <c r="K636" s="32"/>
      <c r="L636" s="5"/>
      <c r="M636" s="6"/>
      <c r="N636" s="6"/>
      <c r="O636" s="5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32"/>
      <c r="I637" s="5"/>
      <c r="J637" s="5"/>
      <c r="K637" s="32"/>
      <c r="L637" s="5"/>
      <c r="M637" s="6"/>
      <c r="N637" s="6"/>
      <c r="O637" s="5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32"/>
      <c r="I638" s="5"/>
      <c r="J638" s="5"/>
      <c r="K638" s="32"/>
      <c r="L638" s="5"/>
      <c r="M638" s="6"/>
      <c r="N638" s="6"/>
      <c r="O638" s="5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32"/>
      <c r="I639" s="5"/>
      <c r="J639" s="5"/>
      <c r="K639" s="32"/>
      <c r="L639" s="5"/>
      <c r="M639" s="6"/>
      <c r="N639" s="6"/>
      <c r="O639" s="5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32"/>
      <c r="I640" s="5"/>
      <c r="J640" s="5"/>
      <c r="K640" s="32"/>
      <c r="L640" s="5"/>
      <c r="M640" s="6"/>
      <c r="N640" s="6"/>
      <c r="O640" s="5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32"/>
      <c r="I641" s="5"/>
      <c r="J641" s="5"/>
      <c r="K641" s="32"/>
      <c r="L641" s="5"/>
      <c r="M641" s="6"/>
      <c r="N641" s="6"/>
      <c r="O641" s="5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32"/>
      <c r="I642" s="5"/>
      <c r="J642" s="5"/>
      <c r="K642" s="32"/>
      <c r="L642" s="5"/>
      <c r="M642" s="6"/>
      <c r="N642" s="6"/>
      <c r="O642" s="5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32"/>
      <c r="I643" s="5"/>
      <c r="J643" s="5"/>
      <c r="K643" s="32"/>
      <c r="L643" s="5"/>
      <c r="M643" s="6"/>
      <c r="N643" s="6"/>
      <c r="O643" s="5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32"/>
      <c r="I644" s="5"/>
      <c r="J644" s="5"/>
      <c r="K644" s="32"/>
      <c r="L644" s="5"/>
      <c r="M644" s="6"/>
      <c r="N644" s="6"/>
      <c r="O644" s="5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32"/>
      <c r="I645" s="5"/>
      <c r="J645" s="5"/>
      <c r="K645" s="32"/>
      <c r="L645" s="5"/>
      <c r="M645" s="6"/>
      <c r="N645" s="6"/>
      <c r="O645" s="5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32"/>
      <c r="I646" s="5"/>
      <c r="J646" s="5"/>
      <c r="K646" s="32"/>
      <c r="L646" s="5"/>
      <c r="M646" s="6"/>
      <c r="N646" s="6"/>
      <c r="O646" s="5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32"/>
      <c r="I647" s="5"/>
      <c r="J647" s="5"/>
      <c r="K647" s="32"/>
      <c r="L647" s="5"/>
      <c r="M647" s="6"/>
      <c r="N647" s="6"/>
      <c r="O647" s="5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32"/>
      <c r="I648" s="5"/>
      <c r="J648" s="5"/>
      <c r="K648" s="32"/>
      <c r="L648" s="5"/>
      <c r="M648" s="6"/>
      <c r="N648" s="6"/>
      <c r="O648" s="5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32"/>
      <c r="I649" s="5"/>
      <c r="J649" s="5"/>
      <c r="K649" s="32"/>
      <c r="L649" s="5"/>
      <c r="M649" s="6"/>
      <c r="N649" s="6"/>
      <c r="O649" s="5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32"/>
      <c r="I650" s="5"/>
      <c r="J650" s="5"/>
      <c r="K650" s="32"/>
      <c r="L650" s="5"/>
      <c r="M650" s="6"/>
      <c r="N650" s="6"/>
      <c r="O650" s="5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32"/>
      <c r="I651" s="5"/>
      <c r="J651" s="5"/>
      <c r="K651" s="32"/>
      <c r="L651" s="5"/>
      <c r="M651" s="6"/>
      <c r="N651" s="6"/>
      <c r="O651" s="5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32"/>
      <c r="I652" s="5"/>
      <c r="J652" s="5"/>
      <c r="K652" s="32"/>
      <c r="L652" s="5"/>
      <c r="M652" s="6"/>
      <c r="N652" s="6"/>
      <c r="O652" s="5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32"/>
      <c r="I653" s="5"/>
      <c r="J653" s="5"/>
      <c r="K653" s="32"/>
      <c r="L653" s="5"/>
      <c r="M653" s="6"/>
      <c r="N653" s="6"/>
      <c r="O653" s="5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32"/>
      <c r="I654" s="5"/>
      <c r="J654" s="5"/>
      <c r="K654" s="32"/>
      <c r="L654" s="5"/>
      <c r="M654" s="6"/>
      <c r="N654" s="6"/>
      <c r="O654" s="5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32"/>
      <c r="I655" s="5"/>
      <c r="J655" s="5"/>
      <c r="K655" s="32"/>
      <c r="L655" s="5"/>
      <c r="M655" s="6"/>
      <c r="N655" s="6"/>
      <c r="O655" s="5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32"/>
      <c r="I656" s="5"/>
      <c r="J656" s="5"/>
      <c r="K656" s="32"/>
      <c r="L656" s="5"/>
      <c r="M656" s="6"/>
      <c r="N656" s="6"/>
      <c r="O656" s="5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32"/>
      <c r="I657" s="5"/>
      <c r="J657" s="5"/>
      <c r="K657" s="32"/>
      <c r="L657" s="5"/>
      <c r="M657" s="6"/>
      <c r="N657" s="6"/>
      <c r="O657" s="5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32"/>
      <c r="I658" s="5"/>
      <c r="J658" s="5"/>
      <c r="K658" s="32"/>
      <c r="L658" s="5"/>
      <c r="M658" s="6"/>
      <c r="N658" s="6"/>
      <c r="O658" s="5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32"/>
      <c r="I659" s="5"/>
      <c r="J659" s="5"/>
      <c r="K659" s="32"/>
      <c r="L659" s="5"/>
      <c r="M659" s="6"/>
      <c r="N659" s="6"/>
      <c r="O659" s="5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32"/>
      <c r="I660" s="5"/>
      <c r="J660" s="5"/>
      <c r="K660" s="32"/>
      <c r="L660" s="5"/>
      <c r="M660" s="6"/>
      <c r="N660" s="6"/>
      <c r="O660" s="5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32"/>
      <c r="I661" s="5"/>
      <c r="J661" s="5"/>
      <c r="K661" s="32"/>
      <c r="L661" s="5"/>
      <c r="M661" s="6"/>
      <c r="N661" s="6"/>
      <c r="O661" s="5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32"/>
      <c r="I662" s="5"/>
      <c r="J662" s="5"/>
      <c r="K662" s="32"/>
      <c r="L662" s="5"/>
      <c r="M662" s="6"/>
      <c r="N662" s="6"/>
      <c r="O662" s="5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32"/>
      <c r="I663" s="5"/>
      <c r="J663" s="5"/>
      <c r="K663" s="32"/>
      <c r="L663" s="5"/>
      <c r="M663" s="6"/>
      <c r="N663" s="6"/>
      <c r="O663" s="5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32"/>
      <c r="I664" s="5"/>
      <c r="J664" s="5"/>
      <c r="K664" s="32"/>
      <c r="L664" s="5"/>
      <c r="M664" s="6"/>
      <c r="N664" s="6"/>
      <c r="O664" s="5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32"/>
      <c r="I665" s="5"/>
      <c r="J665" s="5"/>
      <c r="K665" s="32"/>
      <c r="L665" s="5"/>
      <c r="M665" s="6"/>
      <c r="N665" s="6"/>
      <c r="O665" s="5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32"/>
      <c r="I666" s="5"/>
      <c r="J666" s="5"/>
      <c r="K666" s="32"/>
      <c r="L666" s="5"/>
      <c r="M666" s="6"/>
      <c r="N666" s="6"/>
      <c r="O666" s="5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32"/>
      <c r="I667" s="5"/>
      <c r="J667" s="5"/>
      <c r="K667" s="32"/>
      <c r="L667" s="5"/>
      <c r="M667" s="6"/>
      <c r="N667" s="6"/>
      <c r="O667" s="5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32"/>
      <c r="I668" s="5"/>
      <c r="J668" s="5"/>
      <c r="K668" s="32"/>
      <c r="L668" s="5"/>
      <c r="M668" s="6"/>
      <c r="N668" s="6"/>
      <c r="O668" s="5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32"/>
      <c r="I669" s="5"/>
      <c r="J669" s="5"/>
      <c r="K669" s="32"/>
      <c r="L669" s="5"/>
      <c r="M669" s="6"/>
      <c r="N669" s="6"/>
      <c r="O669" s="5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32"/>
      <c r="I670" s="5"/>
      <c r="J670" s="5"/>
      <c r="K670" s="32"/>
      <c r="L670" s="5"/>
      <c r="M670" s="6"/>
      <c r="N670" s="6"/>
      <c r="O670" s="5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32"/>
      <c r="I671" s="5"/>
      <c r="J671" s="5"/>
      <c r="K671" s="32"/>
      <c r="L671" s="5"/>
      <c r="M671" s="6"/>
      <c r="N671" s="6"/>
      <c r="O671" s="5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32"/>
      <c r="I672" s="5"/>
      <c r="J672" s="5"/>
      <c r="K672" s="32"/>
      <c r="L672" s="5"/>
      <c r="M672" s="6"/>
      <c r="N672" s="6"/>
      <c r="O672" s="5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32"/>
      <c r="I673" s="5"/>
      <c r="J673" s="5"/>
      <c r="K673" s="32"/>
      <c r="L673" s="5"/>
      <c r="M673" s="6"/>
      <c r="N673" s="6"/>
      <c r="O673" s="5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32"/>
      <c r="I674" s="5"/>
      <c r="J674" s="5"/>
      <c r="K674" s="32"/>
      <c r="L674" s="5"/>
      <c r="M674" s="6"/>
      <c r="N674" s="6"/>
      <c r="O674" s="5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32"/>
      <c r="I675" s="5"/>
      <c r="J675" s="5"/>
      <c r="K675" s="32"/>
      <c r="L675" s="5"/>
      <c r="M675" s="6"/>
      <c r="N675" s="6"/>
      <c r="O675" s="5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32"/>
      <c r="I676" s="5"/>
      <c r="J676" s="5"/>
      <c r="K676" s="32"/>
      <c r="L676" s="5"/>
      <c r="M676" s="6"/>
      <c r="N676" s="6"/>
      <c r="O676" s="5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32"/>
      <c r="I677" s="5"/>
      <c r="J677" s="5"/>
      <c r="K677" s="32"/>
      <c r="L677" s="5"/>
      <c r="M677" s="6"/>
      <c r="N677" s="6"/>
      <c r="O677" s="5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32"/>
      <c r="I678" s="5"/>
      <c r="J678" s="5"/>
      <c r="K678" s="32"/>
      <c r="L678" s="5"/>
      <c r="M678" s="6"/>
      <c r="N678" s="6"/>
      <c r="O678" s="5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32"/>
      <c r="I679" s="5"/>
      <c r="J679" s="5"/>
      <c r="K679" s="32"/>
      <c r="L679" s="5"/>
      <c r="M679" s="6"/>
      <c r="N679" s="6"/>
      <c r="O679" s="5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32"/>
      <c r="I680" s="5"/>
      <c r="J680" s="5"/>
      <c r="K680" s="32"/>
      <c r="L680" s="5"/>
      <c r="M680" s="6"/>
      <c r="N680" s="6"/>
      <c r="O680" s="5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32"/>
      <c r="I681" s="5"/>
      <c r="J681" s="5"/>
      <c r="K681" s="32"/>
      <c r="L681" s="5"/>
      <c r="M681" s="6"/>
      <c r="N681" s="6"/>
      <c r="O681" s="5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32"/>
      <c r="I682" s="5"/>
      <c r="J682" s="5"/>
      <c r="K682" s="32"/>
      <c r="L682" s="5"/>
      <c r="M682" s="6"/>
      <c r="N682" s="6"/>
      <c r="O682" s="5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32"/>
      <c r="I683" s="5"/>
      <c r="J683" s="5"/>
      <c r="K683" s="32"/>
      <c r="L683" s="5"/>
      <c r="M683" s="6"/>
      <c r="N683" s="6"/>
      <c r="O683" s="5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32"/>
      <c r="I684" s="5"/>
      <c r="J684" s="5"/>
      <c r="K684" s="32"/>
      <c r="L684" s="5"/>
      <c r="M684" s="6"/>
      <c r="N684" s="6"/>
      <c r="O684" s="5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32"/>
      <c r="I685" s="5"/>
      <c r="J685" s="5"/>
      <c r="K685" s="32"/>
      <c r="L685" s="5"/>
      <c r="M685" s="6"/>
      <c r="N685" s="6"/>
      <c r="O685" s="5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32"/>
      <c r="I686" s="5"/>
      <c r="J686" s="5"/>
      <c r="K686" s="32"/>
      <c r="L686" s="5"/>
      <c r="M686" s="6"/>
      <c r="N686" s="6"/>
      <c r="O686" s="5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32"/>
      <c r="I687" s="5"/>
      <c r="J687" s="5"/>
      <c r="K687" s="32"/>
      <c r="L687" s="5"/>
      <c r="M687" s="6"/>
      <c r="N687" s="6"/>
      <c r="O687" s="5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32"/>
      <c r="I688" s="5"/>
      <c r="J688" s="5"/>
      <c r="K688" s="32"/>
      <c r="L688" s="5"/>
      <c r="M688" s="6"/>
      <c r="N688" s="6"/>
      <c r="O688" s="5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32"/>
      <c r="I689" s="5"/>
      <c r="J689" s="5"/>
      <c r="K689" s="32"/>
      <c r="L689" s="5"/>
      <c r="M689" s="6"/>
      <c r="N689" s="6"/>
      <c r="O689" s="5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32"/>
      <c r="I690" s="5"/>
      <c r="J690" s="5"/>
      <c r="K690" s="32"/>
      <c r="L690" s="5"/>
      <c r="M690" s="6"/>
      <c r="N690" s="6"/>
      <c r="O690" s="5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32"/>
      <c r="I691" s="5"/>
      <c r="J691" s="5"/>
      <c r="K691" s="32"/>
      <c r="L691" s="5"/>
      <c r="M691" s="6"/>
      <c r="N691" s="6"/>
      <c r="O691" s="5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32"/>
      <c r="I692" s="5"/>
      <c r="J692" s="5"/>
      <c r="K692" s="32"/>
      <c r="L692" s="5"/>
      <c r="M692" s="6"/>
      <c r="N692" s="6"/>
      <c r="O692" s="5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32"/>
      <c r="I693" s="5"/>
      <c r="J693" s="5"/>
      <c r="K693" s="32"/>
      <c r="L693" s="5"/>
      <c r="M693" s="6"/>
      <c r="N693" s="6"/>
      <c r="O693" s="5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32"/>
      <c r="I694" s="5"/>
      <c r="J694" s="5"/>
      <c r="K694" s="32"/>
      <c r="L694" s="5"/>
      <c r="M694" s="6"/>
      <c r="N694" s="6"/>
      <c r="O694" s="5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32"/>
      <c r="I695" s="5"/>
      <c r="J695" s="5"/>
      <c r="K695" s="32"/>
      <c r="L695" s="5"/>
      <c r="M695" s="6"/>
      <c r="N695" s="6"/>
      <c r="O695" s="5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32"/>
      <c r="I696" s="5"/>
      <c r="J696" s="5"/>
      <c r="K696" s="32"/>
      <c r="L696" s="5"/>
      <c r="M696" s="6"/>
      <c r="N696" s="6"/>
      <c r="O696" s="5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32"/>
      <c r="I697" s="5"/>
      <c r="J697" s="5"/>
      <c r="K697" s="32"/>
      <c r="L697" s="5"/>
      <c r="M697" s="6"/>
      <c r="N697" s="6"/>
      <c r="O697" s="5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32"/>
      <c r="I698" s="5"/>
      <c r="J698" s="5"/>
      <c r="K698" s="32"/>
      <c r="L698" s="5"/>
      <c r="M698" s="6"/>
      <c r="N698" s="6"/>
      <c r="O698" s="5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32"/>
      <c r="I699" s="5"/>
      <c r="J699" s="5"/>
      <c r="K699" s="32"/>
      <c r="L699" s="5"/>
      <c r="M699" s="6"/>
      <c r="N699" s="6"/>
      <c r="O699" s="5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32"/>
      <c r="I700" s="5"/>
      <c r="J700" s="5"/>
      <c r="K700" s="32"/>
      <c r="L700" s="5"/>
      <c r="M700" s="6"/>
      <c r="N700" s="6"/>
      <c r="O700" s="5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32"/>
      <c r="I701" s="5"/>
      <c r="J701" s="5"/>
      <c r="K701" s="32"/>
      <c r="L701" s="5"/>
      <c r="M701" s="6"/>
      <c r="N701" s="6"/>
      <c r="O701" s="5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32"/>
      <c r="I702" s="5"/>
      <c r="J702" s="5"/>
      <c r="K702" s="32"/>
      <c r="L702" s="5"/>
      <c r="M702" s="6"/>
      <c r="N702" s="6"/>
      <c r="O702" s="5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32"/>
      <c r="I703" s="5"/>
      <c r="J703" s="5"/>
      <c r="K703" s="32"/>
      <c r="L703" s="5"/>
      <c r="M703" s="6"/>
      <c r="N703" s="6"/>
      <c r="O703" s="5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32"/>
      <c r="I704" s="5"/>
      <c r="J704" s="5"/>
      <c r="K704" s="32"/>
      <c r="L704" s="5"/>
      <c r="M704" s="6"/>
      <c r="N704" s="6"/>
      <c r="O704" s="5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32"/>
      <c r="I705" s="5"/>
      <c r="J705" s="5"/>
      <c r="K705" s="32"/>
      <c r="L705" s="5"/>
      <c r="M705" s="6"/>
      <c r="N705" s="6"/>
      <c r="O705" s="5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32"/>
      <c r="I706" s="5"/>
      <c r="J706" s="5"/>
      <c r="K706" s="32"/>
      <c r="L706" s="5"/>
      <c r="M706" s="6"/>
      <c r="N706" s="6"/>
      <c r="O706" s="5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32"/>
      <c r="I707" s="5"/>
      <c r="J707" s="5"/>
      <c r="K707" s="32"/>
      <c r="L707" s="5"/>
      <c r="M707" s="6"/>
      <c r="N707" s="6"/>
      <c r="O707" s="5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32"/>
      <c r="I708" s="5"/>
      <c r="J708" s="5"/>
      <c r="K708" s="32"/>
      <c r="L708" s="5"/>
      <c r="M708" s="6"/>
      <c r="N708" s="6"/>
      <c r="O708" s="5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32"/>
      <c r="I709" s="5"/>
      <c r="J709" s="5"/>
      <c r="K709" s="32"/>
      <c r="L709" s="5"/>
      <c r="M709" s="6"/>
      <c r="N709" s="6"/>
      <c r="O709" s="5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32"/>
      <c r="I710" s="5"/>
      <c r="J710" s="5"/>
      <c r="K710" s="32"/>
      <c r="L710" s="5"/>
      <c r="M710" s="6"/>
      <c r="N710" s="6"/>
      <c r="O710" s="5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32"/>
      <c r="I711" s="5"/>
      <c r="J711" s="5"/>
      <c r="K711" s="32"/>
      <c r="L711" s="5"/>
      <c r="M711" s="6"/>
      <c r="N711" s="6"/>
      <c r="O711" s="5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32"/>
      <c r="I712" s="5"/>
      <c r="J712" s="5"/>
      <c r="K712" s="32"/>
      <c r="L712" s="5"/>
      <c r="M712" s="6"/>
      <c r="N712" s="6"/>
      <c r="O712" s="5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32"/>
      <c r="I713" s="5"/>
      <c r="J713" s="5"/>
      <c r="K713" s="32"/>
      <c r="L713" s="5"/>
      <c r="M713" s="6"/>
      <c r="N713" s="6"/>
      <c r="O713" s="5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32"/>
      <c r="I714" s="5"/>
      <c r="J714" s="5"/>
      <c r="K714" s="32"/>
      <c r="L714" s="5"/>
      <c r="M714" s="6"/>
      <c r="N714" s="6"/>
      <c r="O714" s="5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32"/>
      <c r="I715" s="5"/>
      <c r="J715" s="5"/>
      <c r="K715" s="32"/>
      <c r="L715" s="5"/>
      <c r="M715" s="6"/>
      <c r="N715" s="6"/>
      <c r="O715" s="5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32"/>
      <c r="I716" s="5"/>
      <c r="J716" s="5"/>
      <c r="K716" s="32"/>
      <c r="L716" s="5"/>
      <c r="M716" s="6"/>
      <c r="N716" s="6"/>
      <c r="O716" s="5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32"/>
      <c r="I717" s="5"/>
      <c r="J717" s="5"/>
      <c r="K717" s="32"/>
      <c r="L717" s="5"/>
      <c r="M717" s="6"/>
      <c r="N717" s="6"/>
      <c r="O717" s="5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32"/>
      <c r="I718" s="5"/>
      <c r="J718" s="5"/>
      <c r="K718" s="32"/>
      <c r="L718" s="5"/>
      <c r="M718" s="6"/>
      <c r="N718" s="6"/>
      <c r="O718" s="5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32"/>
      <c r="I719" s="5"/>
      <c r="J719" s="5"/>
      <c r="K719" s="32"/>
      <c r="L719" s="5"/>
      <c r="M719" s="6"/>
      <c r="N719" s="6"/>
      <c r="O719" s="5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32"/>
      <c r="I720" s="5"/>
      <c r="J720" s="5"/>
      <c r="K720" s="32"/>
      <c r="L720" s="5"/>
      <c r="M720" s="6"/>
      <c r="N720" s="6"/>
      <c r="O720" s="5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32"/>
      <c r="I721" s="5"/>
      <c r="J721" s="5"/>
      <c r="K721" s="32"/>
      <c r="L721" s="5"/>
      <c r="M721" s="6"/>
      <c r="N721" s="6"/>
      <c r="O721" s="5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32"/>
      <c r="I722" s="5"/>
      <c r="J722" s="5"/>
      <c r="K722" s="32"/>
      <c r="L722" s="5"/>
      <c r="M722" s="6"/>
      <c r="N722" s="6"/>
      <c r="O722" s="5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32"/>
      <c r="I723" s="5"/>
      <c r="J723" s="5"/>
      <c r="K723" s="32"/>
      <c r="L723" s="5"/>
      <c r="M723" s="6"/>
      <c r="N723" s="6"/>
      <c r="O723" s="5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32"/>
      <c r="I724" s="5"/>
      <c r="J724" s="5"/>
      <c r="K724" s="32"/>
      <c r="L724" s="5"/>
      <c r="M724" s="6"/>
      <c r="N724" s="6"/>
      <c r="O724" s="5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32"/>
      <c r="I725" s="5"/>
      <c r="J725" s="5"/>
      <c r="K725" s="32"/>
      <c r="L725" s="5"/>
      <c r="M725" s="6"/>
      <c r="N725" s="6"/>
      <c r="O725" s="5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32"/>
      <c r="I726" s="5"/>
      <c r="J726" s="5"/>
      <c r="K726" s="32"/>
      <c r="L726" s="5"/>
      <c r="M726" s="6"/>
      <c r="N726" s="6"/>
      <c r="O726" s="5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32"/>
      <c r="I727" s="5"/>
      <c r="J727" s="5"/>
      <c r="K727" s="32"/>
      <c r="L727" s="5"/>
      <c r="M727" s="6"/>
      <c r="N727" s="6"/>
      <c r="O727" s="5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32"/>
      <c r="I728" s="5"/>
      <c r="J728" s="5"/>
      <c r="K728" s="32"/>
      <c r="L728" s="5"/>
      <c r="M728" s="6"/>
      <c r="N728" s="6"/>
      <c r="O728" s="5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32"/>
      <c r="I729" s="5"/>
      <c r="J729" s="5"/>
      <c r="K729" s="32"/>
      <c r="L729" s="5"/>
      <c r="M729" s="6"/>
      <c r="N729" s="6"/>
      <c r="O729" s="5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32"/>
      <c r="I730" s="5"/>
      <c r="J730" s="5"/>
      <c r="K730" s="32"/>
      <c r="L730" s="5"/>
      <c r="M730" s="6"/>
      <c r="N730" s="6"/>
      <c r="O730" s="5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32"/>
      <c r="I731" s="5"/>
      <c r="J731" s="5"/>
      <c r="K731" s="32"/>
      <c r="L731" s="5"/>
      <c r="M731" s="6"/>
      <c r="N731" s="6"/>
      <c r="O731" s="5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32"/>
      <c r="I732" s="5"/>
      <c r="J732" s="5"/>
      <c r="K732" s="32"/>
      <c r="L732" s="5"/>
      <c r="M732" s="6"/>
      <c r="N732" s="6"/>
      <c r="O732" s="5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32"/>
      <c r="I733" s="5"/>
      <c r="J733" s="5"/>
      <c r="K733" s="32"/>
      <c r="L733" s="5"/>
      <c r="M733" s="6"/>
      <c r="N733" s="6"/>
      <c r="O733" s="5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32"/>
      <c r="I734" s="5"/>
      <c r="J734" s="5"/>
      <c r="K734" s="32"/>
      <c r="L734" s="5"/>
      <c r="M734" s="6"/>
      <c r="N734" s="6"/>
      <c r="O734" s="5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32"/>
      <c r="I735" s="5"/>
      <c r="J735" s="5"/>
      <c r="K735" s="32"/>
      <c r="L735" s="5"/>
      <c r="M735" s="6"/>
      <c r="N735" s="6"/>
      <c r="O735" s="5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32"/>
      <c r="I736" s="5"/>
      <c r="J736" s="5"/>
      <c r="K736" s="32"/>
      <c r="L736" s="5"/>
      <c r="M736" s="6"/>
      <c r="N736" s="6"/>
      <c r="O736" s="5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32"/>
      <c r="I737" s="5"/>
      <c r="J737" s="5"/>
      <c r="K737" s="32"/>
      <c r="L737" s="5"/>
      <c r="M737" s="6"/>
      <c r="N737" s="6"/>
      <c r="O737" s="5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32"/>
      <c r="I738" s="5"/>
      <c r="J738" s="5"/>
      <c r="K738" s="32"/>
      <c r="L738" s="5"/>
      <c r="M738" s="6"/>
      <c r="N738" s="6"/>
      <c r="O738" s="5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32"/>
      <c r="I739" s="5"/>
      <c r="J739" s="5"/>
      <c r="K739" s="32"/>
      <c r="L739" s="5"/>
      <c r="M739" s="6"/>
      <c r="N739" s="6"/>
      <c r="O739" s="5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32"/>
      <c r="I740" s="5"/>
      <c r="J740" s="5"/>
      <c r="K740" s="32"/>
      <c r="L740" s="5"/>
      <c r="M740" s="6"/>
      <c r="N740" s="6"/>
      <c r="O740" s="5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32"/>
      <c r="I741" s="5"/>
      <c r="J741" s="5"/>
      <c r="K741" s="32"/>
      <c r="L741" s="5"/>
      <c r="M741" s="6"/>
      <c r="N741" s="6"/>
      <c r="O741" s="5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32"/>
      <c r="I742" s="5"/>
      <c r="J742" s="5"/>
      <c r="K742" s="32"/>
      <c r="L742" s="5"/>
      <c r="M742" s="6"/>
      <c r="N742" s="6"/>
      <c r="O742" s="5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32"/>
      <c r="I743" s="5"/>
      <c r="J743" s="5"/>
      <c r="K743" s="32"/>
      <c r="L743" s="5"/>
      <c r="M743" s="6"/>
      <c r="N743" s="6"/>
      <c r="O743" s="5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32"/>
      <c r="I744" s="5"/>
      <c r="J744" s="5"/>
      <c r="K744" s="32"/>
      <c r="L744" s="5"/>
      <c r="M744" s="6"/>
      <c r="N744" s="6"/>
      <c r="O744" s="5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32"/>
      <c r="I745" s="5"/>
      <c r="J745" s="5"/>
      <c r="K745" s="32"/>
      <c r="L745" s="5"/>
      <c r="M745" s="6"/>
      <c r="N745" s="6"/>
      <c r="O745" s="5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32"/>
      <c r="I746" s="5"/>
      <c r="J746" s="5"/>
      <c r="K746" s="32"/>
      <c r="L746" s="5"/>
      <c r="M746" s="6"/>
      <c r="N746" s="6"/>
      <c r="O746" s="5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32"/>
      <c r="I747" s="5"/>
      <c r="J747" s="5"/>
      <c r="K747" s="32"/>
      <c r="L747" s="5"/>
      <c r="M747" s="6"/>
      <c r="N747" s="6"/>
      <c r="O747" s="5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32"/>
      <c r="I748" s="5"/>
      <c r="J748" s="5"/>
      <c r="K748" s="32"/>
      <c r="L748" s="5"/>
      <c r="M748" s="6"/>
      <c r="N748" s="6"/>
      <c r="O748" s="5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32"/>
      <c r="I749" s="5"/>
      <c r="J749" s="5"/>
      <c r="K749" s="32"/>
      <c r="L749" s="5"/>
      <c r="M749" s="6"/>
      <c r="N749" s="6"/>
      <c r="O749" s="5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32"/>
      <c r="I750" s="5"/>
      <c r="J750" s="5"/>
      <c r="K750" s="32"/>
      <c r="L750" s="5"/>
      <c r="M750" s="6"/>
      <c r="N750" s="6"/>
      <c r="O750" s="5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32"/>
      <c r="I751" s="5"/>
      <c r="J751" s="5"/>
      <c r="K751" s="32"/>
      <c r="L751" s="5"/>
      <c r="M751" s="6"/>
      <c r="N751" s="6"/>
      <c r="O751" s="5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32"/>
      <c r="I752" s="5"/>
      <c r="J752" s="5"/>
      <c r="K752" s="32"/>
      <c r="L752" s="5"/>
      <c r="M752" s="6"/>
      <c r="N752" s="6"/>
      <c r="O752" s="5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32"/>
      <c r="I753" s="5"/>
      <c r="J753" s="5"/>
      <c r="K753" s="32"/>
      <c r="L753" s="5"/>
      <c r="M753" s="6"/>
      <c r="N753" s="6"/>
      <c r="O753" s="5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32"/>
      <c r="I754" s="5"/>
      <c r="J754" s="5"/>
      <c r="K754" s="32"/>
      <c r="L754" s="5"/>
      <c r="M754" s="6"/>
      <c r="N754" s="6"/>
      <c r="O754" s="5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32"/>
      <c r="I755" s="5"/>
      <c r="J755" s="5"/>
      <c r="K755" s="32"/>
      <c r="L755" s="5"/>
      <c r="M755" s="6"/>
      <c r="N755" s="6"/>
      <c r="O755" s="5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32"/>
      <c r="I756" s="5"/>
      <c r="J756" s="5"/>
      <c r="K756" s="32"/>
      <c r="L756" s="5"/>
      <c r="M756" s="6"/>
      <c r="N756" s="6"/>
      <c r="O756" s="5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32"/>
      <c r="I757" s="5"/>
      <c r="J757" s="5"/>
      <c r="K757" s="32"/>
      <c r="L757" s="5"/>
      <c r="M757" s="6"/>
      <c r="N757" s="6"/>
      <c r="O757" s="5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32"/>
      <c r="I758" s="5"/>
      <c r="J758" s="5"/>
      <c r="K758" s="32"/>
      <c r="L758" s="5"/>
      <c r="M758" s="6"/>
      <c r="N758" s="6"/>
      <c r="O758" s="5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32"/>
      <c r="I759" s="5"/>
      <c r="J759" s="5"/>
      <c r="K759" s="32"/>
      <c r="L759" s="5"/>
      <c r="M759" s="6"/>
      <c r="N759" s="6"/>
      <c r="O759" s="5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32"/>
      <c r="I760" s="5"/>
      <c r="J760" s="5"/>
      <c r="K760" s="32"/>
      <c r="L760" s="5"/>
      <c r="M760" s="6"/>
      <c r="N760" s="6"/>
      <c r="O760" s="5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32"/>
      <c r="I761" s="5"/>
      <c r="J761" s="5"/>
      <c r="K761" s="32"/>
      <c r="L761" s="5"/>
      <c r="M761" s="6"/>
      <c r="N761" s="6"/>
      <c r="O761" s="5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32"/>
      <c r="I762" s="5"/>
      <c r="J762" s="5"/>
      <c r="K762" s="32"/>
      <c r="L762" s="5"/>
      <c r="M762" s="6"/>
      <c r="N762" s="6"/>
      <c r="O762" s="5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32"/>
      <c r="I763" s="5"/>
      <c r="J763" s="5"/>
      <c r="K763" s="32"/>
      <c r="L763" s="5"/>
      <c r="M763" s="6"/>
      <c r="N763" s="6"/>
      <c r="O763" s="5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32"/>
      <c r="I764" s="5"/>
      <c r="J764" s="5"/>
      <c r="K764" s="32"/>
      <c r="L764" s="5"/>
      <c r="M764" s="6"/>
      <c r="N764" s="6"/>
      <c r="O764" s="5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32"/>
      <c r="I765" s="5"/>
      <c r="J765" s="5"/>
      <c r="K765" s="32"/>
      <c r="L765" s="5"/>
      <c r="M765" s="6"/>
      <c r="N765" s="6"/>
      <c r="O765" s="5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32"/>
      <c r="I766" s="5"/>
      <c r="J766" s="5"/>
      <c r="K766" s="32"/>
      <c r="L766" s="5"/>
      <c r="M766" s="6"/>
      <c r="N766" s="6"/>
      <c r="O766" s="5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32"/>
      <c r="I767" s="5"/>
      <c r="J767" s="5"/>
      <c r="K767" s="32"/>
      <c r="L767" s="5"/>
      <c r="M767" s="6"/>
      <c r="N767" s="6"/>
      <c r="O767" s="5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32"/>
      <c r="I768" s="5"/>
      <c r="J768" s="5"/>
      <c r="K768" s="32"/>
      <c r="L768" s="5"/>
      <c r="M768" s="6"/>
      <c r="N768" s="6"/>
      <c r="O768" s="5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32"/>
      <c r="I769" s="5"/>
      <c r="J769" s="5"/>
      <c r="K769" s="32"/>
      <c r="L769" s="5"/>
      <c r="M769" s="6"/>
      <c r="N769" s="6"/>
      <c r="O769" s="5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32"/>
      <c r="I770" s="5"/>
      <c r="J770" s="5"/>
      <c r="K770" s="32"/>
      <c r="L770" s="5"/>
      <c r="M770" s="6"/>
      <c r="N770" s="6"/>
      <c r="O770" s="5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32"/>
      <c r="I771" s="5"/>
      <c r="J771" s="5"/>
      <c r="K771" s="32"/>
      <c r="L771" s="5"/>
      <c r="M771" s="6"/>
      <c r="N771" s="6"/>
      <c r="O771" s="5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32"/>
      <c r="I772" s="5"/>
      <c r="J772" s="5"/>
      <c r="K772" s="32"/>
      <c r="L772" s="5"/>
      <c r="M772" s="6"/>
      <c r="N772" s="6"/>
      <c r="O772" s="5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32"/>
      <c r="I773" s="5"/>
      <c r="J773" s="5"/>
      <c r="K773" s="32"/>
      <c r="L773" s="5"/>
      <c r="M773" s="6"/>
      <c r="N773" s="6"/>
      <c r="O773" s="5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32"/>
      <c r="I774" s="5"/>
      <c r="J774" s="5"/>
      <c r="K774" s="32"/>
      <c r="L774" s="5"/>
      <c r="M774" s="6"/>
      <c r="N774" s="6"/>
      <c r="O774" s="5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32"/>
      <c r="I775" s="5"/>
      <c r="J775" s="5"/>
      <c r="K775" s="32"/>
      <c r="L775" s="5"/>
      <c r="M775" s="6"/>
      <c r="N775" s="6"/>
      <c r="O775" s="5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32"/>
      <c r="I776" s="5"/>
      <c r="J776" s="5"/>
      <c r="K776" s="32"/>
      <c r="L776" s="5"/>
      <c r="M776" s="6"/>
      <c r="N776" s="6"/>
      <c r="O776" s="5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32"/>
      <c r="I777" s="5"/>
      <c r="J777" s="5"/>
      <c r="K777" s="32"/>
      <c r="L777" s="5"/>
      <c r="M777" s="6"/>
      <c r="N777" s="6"/>
      <c r="O777" s="5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32"/>
      <c r="I778" s="5"/>
      <c r="J778" s="5"/>
      <c r="K778" s="32"/>
      <c r="L778" s="5"/>
      <c r="M778" s="6"/>
      <c r="N778" s="6"/>
      <c r="O778" s="5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32"/>
      <c r="I779" s="5"/>
      <c r="J779" s="5"/>
      <c r="K779" s="32"/>
      <c r="L779" s="5"/>
      <c r="M779" s="6"/>
      <c r="N779" s="6"/>
      <c r="O779" s="5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32"/>
      <c r="I780" s="5"/>
      <c r="J780" s="5"/>
      <c r="K780" s="32"/>
      <c r="L780" s="5"/>
      <c r="M780" s="6"/>
      <c r="N780" s="6"/>
      <c r="O780" s="5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32"/>
      <c r="I781" s="5"/>
      <c r="J781" s="5"/>
      <c r="K781" s="32"/>
      <c r="L781" s="5"/>
      <c r="M781" s="6"/>
      <c r="N781" s="6"/>
      <c r="O781" s="5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32"/>
      <c r="I782" s="5"/>
      <c r="J782" s="5"/>
      <c r="K782" s="32"/>
      <c r="L782" s="5"/>
      <c r="M782" s="6"/>
      <c r="N782" s="6"/>
      <c r="O782" s="5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32"/>
      <c r="I783" s="5"/>
      <c r="J783" s="5"/>
      <c r="K783" s="32"/>
      <c r="L783" s="5"/>
      <c r="M783" s="6"/>
      <c r="N783" s="6"/>
      <c r="O783" s="5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32"/>
      <c r="I784" s="5"/>
      <c r="J784" s="5"/>
      <c r="K784" s="32"/>
      <c r="L784" s="5"/>
      <c r="M784" s="6"/>
      <c r="N784" s="6"/>
      <c r="O784" s="5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32"/>
      <c r="I785" s="5"/>
      <c r="J785" s="5"/>
      <c r="K785" s="32"/>
      <c r="L785" s="5"/>
      <c r="M785" s="6"/>
      <c r="N785" s="6"/>
      <c r="O785" s="5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32"/>
      <c r="I786" s="5"/>
      <c r="J786" s="5"/>
      <c r="K786" s="32"/>
      <c r="L786" s="5"/>
      <c r="M786" s="6"/>
      <c r="N786" s="6"/>
      <c r="O786" s="5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32"/>
      <c r="I787" s="5"/>
      <c r="J787" s="5"/>
      <c r="K787" s="32"/>
      <c r="L787" s="5"/>
      <c r="M787" s="6"/>
      <c r="N787" s="6"/>
      <c r="O787" s="5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32"/>
      <c r="I788" s="5"/>
      <c r="J788" s="5"/>
      <c r="K788" s="32"/>
      <c r="L788" s="5"/>
      <c r="M788" s="6"/>
      <c r="N788" s="6"/>
      <c r="O788" s="5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32"/>
      <c r="I789" s="5"/>
      <c r="J789" s="5"/>
      <c r="K789" s="32"/>
      <c r="L789" s="5"/>
      <c r="M789" s="6"/>
      <c r="N789" s="6"/>
      <c r="O789" s="5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32"/>
      <c r="I790" s="5"/>
      <c r="J790" s="5"/>
      <c r="K790" s="32"/>
      <c r="L790" s="5"/>
      <c r="M790" s="6"/>
      <c r="N790" s="6"/>
      <c r="O790" s="5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32"/>
      <c r="I791" s="5"/>
      <c r="J791" s="5"/>
      <c r="K791" s="32"/>
      <c r="L791" s="5"/>
      <c r="M791" s="6"/>
      <c r="N791" s="6"/>
      <c r="O791" s="5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32"/>
      <c r="I792" s="5"/>
      <c r="J792" s="5"/>
      <c r="K792" s="32"/>
      <c r="L792" s="5"/>
      <c r="M792" s="6"/>
      <c r="N792" s="6"/>
      <c r="O792" s="5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32"/>
      <c r="I793" s="5"/>
      <c r="J793" s="5"/>
      <c r="K793" s="32"/>
      <c r="L793" s="5"/>
      <c r="M793" s="6"/>
      <c r="N793" s="6"/>
      <c r="O793" s="5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32"/>
      <c r="I794" s="5"/>
      <c r="J794" s="5"/>
      <c r="K794" s="32"/>
      <c r="L794" s="5"/>
      <c r="M794" s="6"/>
      <c r="N794" s="6"/>
      <c r="O794" s="5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32"/>
      <c r="I795" s="5"/>
      <c r="J795" s="5"/>
      <c r="K795" s="32"/>
      <c r="L795" s="5"/>
      <c r="M795" s="6"/>
      <c r="N795" s="6"/>
      <c r="O795" s="5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32"/>
      <c r="I796" s="5"/>
      <c r="J796" s="5"/>
      <c r="K796" s="32"/>
      <c r="L796" s="5"/>
      <c r="M796" s="6"/>
      <c r="N796" s="6"/>
      <c r="O796" s="5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32"/>
      <c r="I797" s="5"/>
      <c r="J797" s="5"/>
      <c r="K797" s="32"/>
      <c r="L797" s="5"/>
      <c r="M797" s="6"/>
      <c r="N797" s="6"/>
      <c r="O797" s="5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32"/>
      <c r="I798" s="5"/>
      <c r="J798" s="5"/>
      <c r="K798" s="32"/>
      <c r="L798" s="5"/>
      <c r="M798" s="6"/>
      <c r="N798" s="6"/>
      <c r="O798" s="5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32"/>
      <c r="I799" s="5"/>
      <c r="J799" s="5"/>
      <c r="K799" s="32"/>
      <c r="L799" s="5"/>
      <c r="M799" s="6"/>
      <c r="N799" s="6"/>
      <c r="O799" s="5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32"/>
      <c r="I800" s="5"/>
      <c r="J800" s="5"/>
      <c r="K800" s="32"/>
      <c r="L800" s="5"/>
      <c r="M800" s="6"/>
      <c r="N800" s="6"/>
      <c r="O800" s="5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32"/>
      <c r="I801" s="5"/>
      <c r="J801" s="5"/>
      <c r="K801" s="32"/>
      <c r="L801" s="5"/>
      <c r="M801" s="6"/>
      <c r="N801" s="6"/>
      <c r="O801" s="5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32"/>
      <c r="I802" s="5"/>
      <c r="J802" s="5"/>
      <c r="K802" s="32"/>
      <c r="L802" s="5"/>
      <c r="M802" s="6"/>
      <c r="N802" s="6"/>
      <c r="O802" s="5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32"/>
      <c r="I803" s="5"/>
      <c r="J803" s="5"/>
      <c r="K803" s="32"/>
      <c r="L803" s="5"/>
      <c r="M803" s="6"/>
      <c r="N803" s="6"/>
      <c r="O803" s="5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32"/>
      <c r="I804" s="5"/>
      <c r="J804" s="5"/>
      <c r="K804" s="32"/>
      <c r="L804" s="5"/>
      <c r="M804" s="6"/>
      <c r="N804" s="6"/>
      <c r="O804" s="5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32"/>
      <c r="I805" s="5"/>
      <c r="J805" s="5"/>
      <c r="K805" s="32"/>
      <c r="L805" s="5"/>
      <c r="M805" s="6"/>
      <c r="N805" s="6"/>
      <c r="O805" s="5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32"/>
      <c r="I806" s="5"/>
      <c r="J806" s="5"/>
      <c r="K806" s="32"/>
      <c r="L806" s="5"/>
      <c r="M806" s="6"/>
      <c r="N806" s="6"/>
      <c r="O806" s="5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32"/>
      <c r="I807" s="5"/>
      <c r="J807" s="5"/>
      <c r="K807" s="32"/>
      <c r="L807" s="5"/>
      <c r="M807" s="6"/>
      <c r="N807" s="6"/>
      <c r="O807" s="5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32"/>
      <c r="I808" s="5"/>
      <c r="J808" s="5"/>
      <c r="K808" s="32"/>
      <c r="L808" s="5"/>
      <c r="M808" s="6"/>
      <c r="N808" s="6"/>
      <c r="O808" s="5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32"/>
      <c r="I809" s="5"/>
      <c r="J809" s="5"/>
      <c r="K809" s="32"/>
      <c r="L809" s="5"/>
      <c r="M809" s="6"/>
      <c r="N809" s="6"/>
      <c r="O809" s="5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32"/>
      <c r="I810" s="5"/>
      <c r="J810" s="5"/>
      <c r="K810" s="32"/>
      <c r="L810" s="5"/>
      <c r="M810" s="6"/>
      <c r="N810" s="6"/>
      <c r="O810" s="5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32"/>
      <c r="I811" s="5"/>
      <c r="J811" s="5"/>
      <c r="K811" s="32"/>
      <c r="L811" s="5"/>
      <c r="M811" s="6"/>
      <c r="N811" s="6"/>
      <c r="O811" s="5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32"/>
      <c r="I812" s="5"/>
      <c r="J812" s="5"/>
      <c r="K812" s="32"/>
      <c r="L812" s="5"/>
      <c r="M812" s="6"/>
      <c r="N812" s="6"/>
      <c r="O812" s="5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32"/>
      <c r="I813" s="5"/>
      <c r="J813" s="5"/>
      <c r="K813" s="32"/>
      <c r="L813" s="5"/>
      <c r="M813" s="6"/>
      <c r="N813" s="6"/>
      <c r="O813" s="5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32"/>
      <c r="I814" s="5"/>
      <c r="J814" s="5"/>
      <c r="K814" s="32"/>
      <c r="L814" s="5"/>
      <c r="M814" s="6"/>
      <c r="N814" s="6"/>
      <c r="O814" s="5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32"/>
      <c r="I815" s="5"/>
      <c r="J815" s="5"/>
      <c r="K815" s="32"/>
      <c r="L815" s="5"/>
      <c r="M815" s="6"/>
      <c r="N815" s="6"/>
      <c r="O815" s="5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32"/>
      <c r="I816" s="5"/>
      <c r="J816" s="5"/>
      <c r="K816" s="32"/>
      <c r="L816" s="5"/>
      <c r="M816" s="6"/>
      <c r="N816" s="6"/>
      <c r="O816" s="5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32"/>
      <c r="I817" s="5"/>
      <c r="J817" s="5"/>
      <c r="K817" s="32"/>
      <c r="L817" s="5"/>
      <c r="M817" s="6"/>
      <c r="N817" s="6"/>
      <c r="O817" s="5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32"/>
      <c r="I818" s="5"/>
      <c r="J818" s="5"/>
      <c r="K818" s="32"/>
      <c r="L818" s="5"/>
      <c r="M818" s="6"/>
      <c r="N818" s="6"/>
      <c r="O818" s="5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32"/>
      <c r="I819" s="5"/>
      <c r="J819" s="5"/>
      <c r="K819" s="32"/>
      <c r="L819" s="5"/>
      <c r="M819" s="6"/>
      <c r="N819" s="6"/>
      <c r="O819" s="5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32"/>
      <c r="I820" s="5"/>
      <c r="J820" s="5"/>
      <c r="K820" s="32"/>
      <c r="L820" s="5"/>
      <c r="M820" s="6"/>
      <c r="N820" s="6"/>
      <c r="O820" s="5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32"/>
      <c r="I821" s="5"/>
      <c r="J821" s="5"/>
      <c r="K821" s="32"/>
      <c r="L821" s="5"/>
      <c r="M821" s="6"/>
      <c r="N821" s="6"/>
      <c r="O821" s="5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32"/>
      <c r="I822" s="5"/>
      <c r="J822" s="5"/>
      <c r="K822" s="32"/>
      <c r="L822" s="5"/>
      <c r="M822" s="6"/>
      <c r="N822" s="6"/>
      <c r="O822" s="5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32"/>
      <c r="I823" s="5"/>
      <c r="J823" s="5"/>
      <c r="K823" s="32"/>
      <c r="L823" s="5"/>
      <c r="M823" s="6"/>
      <c r="N823" s="6"/>
      <c r="O823" s="5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32"/>
      <c r="I824" s="5"/>
      <c r="J824" s="5"/>
      <c r="K824" s="32"/>
      <c r="L824" s="5"/>
      <c r="M824" s="6"/>
      <c r="N824" s="6"/>
      <c r="O824" s="5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32"/>
      <c r="I825" s="5"/>
      <c r="J825" s="5"/>
      <c r="K825" s="32"/>
      <c r="L825" s="5"/>
      <c r="M825" s="6"/>
      <c r="N825" s="6"/>
      <c r="O825" s="5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32"/>
      <c r="I826" s="5"/>
      <c r="J826" s="5"/>
      <c r="K826" s="32"/>
      <c r="L826" s="5"/>
      <c r="M826" s="6"/>
      <c r="N826" s="6"/>
      <c r="O826" s="5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32"/>
      <c r="I827" s="5"/>
      <c r="J827" s="5"/>
      <c r="K827" s="32"/>
      <c r="L827" s="5"/>
      <c r="M827" s="6"/>
      <c r="N827" s="6"/>
      <c r="O827" s="5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32"/>
      <c r="I828" s="5"/>
      <c r="J828" s="5"/>
      <c r="K828" s="32"/>
      <c r="L828" s="5"/>
      <c r="M828" s="6"/>
      <c r="N828" s="6"/>
      <c r="O828" s="5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32"/>
      <c r="I829" s="5"/>
      <c r="J829" s="5"/>
      <c r="K829" s="32"/>
      <c r="L829" s="5"/>
      <c r="M829" s="6"/>
      <c r="N829" s="6"/>
      <c r="O829" s="5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32"/>
      <c r="I830" s="5"/>
      <c r="J830" s="5"/>
      <c r="K830" s="32"/>
      <c r="L830" s="5"/>
      <c r="M830" s="6"/>
      <c r="N830" s="6"/>
      <c r="O830" s="5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32"/>
      <c r="I831" s="5"/>
      <c r="J831" s="5"/>
      <c r="K831" s="32"/>
      <c r="L831" s="5"/>
      <c r="M831" s="6"/>
      <c r="N831" s="6"/>
      <c r="O831" s="5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32"/>
      <c r="I832" s="5"/>
      <c r="J832" s="5"/>
      <c r="K832" s="32"/>
      <c r="L832" s="5"/>
      <c r="M832" s="6"/>
      <c r="N832" s="6"/>
      <c r="O832" s="5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32"/>
      <c r="I833" s="5"/>
      <c r="J833" s="5"/>
      <c r="K833" s="32"/>
      <c r="L833" s="5"/>
      <c r="M833" s="6"/>
      <c r="N833" s="6"/>
      <c r="O833" s="5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32"/>
      <c r="I834" s="5"/>
      <c r="J834" s="5"/>
      <c r="K834" s="32"/>
      <c r="L834" s="5"/>
      <c r="M834" s="6"/>
      <c r="N834" s="6"/>
      <c r="O834" s="5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32"/>
      <c r="I835" s="5"/>
      <c r="J835" s="5"/>
      <c r="K835" s="32"/>
      <c r="L835" s="5"/>
      <c r="M835" s="6"/>
      <c r="N835" s="6"/>
      <c r="O835" s="5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32"/>
      <c r="I836" s="5"/>
      <c r="J836" s="5"/>
      <c r="K836" s="32"/>
      <c r="L836" s="5"/>
      <c r="M836" s="6"/>
      <c r="N836" s="6"/>
      <c r="O836" s="5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32"/>
      <c r="I837" s="5"/>
      <c r="J837" s="5"/>
      <c r="K837" s="32"/>
      <c r="L837" s="5"/>
      <c r="M837" s="6"/>
      <c r="N837" s="6"/>
      <c r="O837" s="5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32"/>
      <c r="I838" s="5"/>
      <c r="J838" s="5"/>
      <c r="K838" s="32"/>
      <c r="L838" s="5"/>
      <c r="M838" s="6"/>
      <c r="N838" s="6"/>
      <c r="O838" s="5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32"/>
      <c r="I839" s="5"/>
      <c r="J839" s="5"/>
      <c r="K839" s="32"/>
      <c r="L839" s="5"/>
      <c r="M839" s="6"/>
      <c r="N839" s="6"/>
      <c r="O839" s="5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32"/>
      <c r="I840" s="5"/>
      <c r="J840" s="5"/>
      <c r="K840" s="32"/>
      <c r="L840" s="5"/>
      <c r="M840" s="6"/>
      <c r="N840" s="6"/>
      <c r="O840" s="5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32"/>
      <c r="I841" s="5"/>
      <c r="J841" s="5"/>
      <c r="K841" s="32"/>
      <c r="L841" s="5"/>
      <c r="M841" s="6"/>
      <c r="N841" s="6"/>
      <c r="O841" s="5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32"/>
      <c r="I842" s="5"/>
      <c r="J842" s="5"/>
      <c r="K842" s="32"/>
      <c r="L842" s="5"/>
      <c r="M842" s="6"/>
      <c r="N842" s="6"/>
      <c r="O842" s="5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32"/>
      <c r="I843" s="5"/>
      <c r="J843" s="5"/>
      <c r="K843" s="32"/>
      <c r="L843" s="5"/>
      <c r="M843" s="6"/>
      <c r="N843" s="6"/>
      <c r="O843" s="5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32"/>
      <c r="I844" s="5"/>
      <c r="J844" s="5"/>
      <c r="K844" s="32"/>
      <c r="L844" s="5"/>
      <c r="M844" s="6"/>
      <c r="N844" s="6"/>
      <c r="O844" s="5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32"/>
      <c r="I845" s="5"/>
      <c r="J845" s="5"/>
      <c r="K845" s="32"/>
      <c r="L845" s="5"/>
      <c r="M845" s="6"/>
      <c r="N845" s="6"/>
      <c r="O845" s="5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32"/>
      <c r="I846" s="5"/>
      <c r="J846" s="5"/>
      <c r="K846" s="32"/>
      <c r="L846" s="5"/>
      <c r="M846" s="6"/>
      <c r="N846" s="6"/>
      <c r="O846" s="5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32"/>
      <c r="I847" s="5"/>
      <c r="J847" s="5"/>
      <c r="K847" s="32"/>
      <c r="L847" s="5"/>
      <c r="M847" s="6"/>
      <c r="N847" s="6"/>
      <c r="O847" s="5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32"/>
      <c r="I848" s="5"/>
      <c r="J848" s="5"/>
      <c r="K848" s="32"/>
      <c r="L848" s="5"/>
      <c r="M848" s="6"/>
      <c r="N848" s="6"/>
      <c r="O848" s="5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32"/>
      <c r="I849" s="5"/>
      <c r="J849" s="5"/>
      <c r="K849" s="32"/>
      <c r="L849" s="5"/>
      <c r="M849" s="6"/>
      <c r="N849" s="6"/>
      <c r="O849" s="5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32"/>
      <c r="I850" s="5"/>
      <c r="J850" s="5"/>
      <c r="K850" s="32"/>
      <c r="L850" s="5"/>
      <c r="M850" s="6"/>
      <c r="N850" s="6"/>
      <c r="O850" s="5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32"/>
      <c r="I851" s="5"/>
      <c r="J851" s="5"/>
      <c r="K851" s="32"/>
      <c r="L851" s="5"/>
      <c r="M851" s="6"/>
      <c r="N851" s="6"/>
      <c r="O851" s="5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32"/>
      <c r="I852" s="5"/>
      <c r="J852" s="5"/>
      <c r="K852" s="32"/>
      <c r="L852" s="5"/>
      <c r="M852" s="6"/>
      <c r="N852" s="6"/>
      <c r="O852" s="5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32"/>
      <c r="I853" s="5"/>
      <c r="J853" s="5"/>
      <c r="K853" s="32"/>
      <c r="L853" s="5"/>
      <c r="M853" s="6"/>
      <c r="N853" s="6"/>
      <c r="O853" s="5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32"/>
      <c r="I854" s="5"/>
      <c r="J854" s="5"/>
      <c r="K854" s="32"/>
      <c r="L854" s="5"/>
      <c r="M854" s="6"/>
      <c r="N854" s="6"/>
      <c r="O854" s="5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32"/>
      <c r="I855" s="5"/>
      <c r="J855" s="5"/>
      <c r="K855" s="32"/>
      <c r="L855" s="5"/>
      <c r="M855" s="6"/>
      <c r="N855" s="6"/>
      <c r="O855" s="5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32"/>
      <c r="I856" s="5"/>
      <c r="J856" s="5"/>
      <c r="K856" s="32"/>
      <c r="L856" s="5"/>
      <c r="M856" s="6"/>
      <c r="N856" s="6"/>
      <c r="O856" s="5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32"/>
      <c r="I857" s="5"/>
      <c r="J857" s="5"/>
      <c r="K857" s="32"/>
      <c r="L857" s="5"/>
      <c r="M857" s="6"/>
      <c r="N857" s="6"/>
      <c r="O857" s="5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32"/>
      <c r="I858" s="5"/>
      <c r="J858" s="5"/>
      <c r="K858" s="32"/>
      <c r="L858" s="5"/>
      <c r="M858" s="6"/>
      <c r="N858" s="6"/>
      <c r="O858" s="5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32"/>
      <c r="I859" s="5"/>
      <c r="J859" s="5"/>
      <c r="K859" s="32"/>
      <c r="L859" s="5"/>
      <c r="M859" s="6"/>
      <c r="N859" s="6"/>
      <c r="O859" s="5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32"/>
      <c r="I860" s="5"/>
      <c r="J860" s="5"/>
      <c r="K860" s="32"/>
      <c r="L860" s="5"/>
      <c r="M860" s="6"/>
      <c r="N860" s="6"/>
      <c r="O860" s="5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32"/>
      <c r="I861" s="5"/>
      <c r="J861" s="5"/>
      <c r="K861" s="32"/>
      <c r="L861" s="5"/>
      <c r="M861" s="6"/>
      <c r="N861" s="6"/>
      <c r="O861" s="5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32"/>
      <c r="I862" s="5"/>
      <c r="J862" s="5"/>
      <c r="K862" s="32"/>
      <c r="L862" s="5"/>
      <c r="M862" s="6"/>
      <c r="N862" s="6"/>
      <c r="O862" s="5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32"/>
      <c r="I863" s="5"/>
      <c r="J863" s="5"/>
      <c r="K863" s="32"/>
      <c r="L863" s="5"/>
      <c r="M863" s="6"/>
      <c r="N863" s="6"/>
      <c r="O863" s="5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32"/>
      <c r="I864" s="5"/>
      <c r="J864" s="5"/>
      <c r="K864" s="32"/>
      <c r="L864" s="5"/>
      <c r="M864" s="6"/>
      <c r="N864" s="6"/>
      <c r="O864" s="5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32"/>
      <c r="I865" s="5"/>
      <c r="J865" s="5"/>
      <c r="K865" s="32"/>
      <c r="L865" s="5"/>
      <c r="M865" s="6"/>
      <c r="N865" s="6"/>
      <c r="O865" s="5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32"/>
      <c r="I866" s="5"/>
      <c r="J866" s="5"/>
      <c r="K866" s="32"/>
      <c r="L866" s="5"/>
      <c r="M866" s="6"/>
      <c r="N866" s="6"/>
      <c r="O866" s="5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32"/>
      <c r="I867" s="5"/>
      <c r="J867" s="5"/>
      <c r="K867" s="32"/>
      <c r="L867" s="5"/>
      <c r="M867" s="6"/>
      <c r="N867" s="6"/>
      <c r="O867" s="5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32"/>
      <c r="I868" s="5"/>
      <c r="J868" s="5"/>
      <c r="K868" s="32"/>
      <c r="L868" s="5"/>
      <c r="M868" s="6"/>
      <c r="N868" s="6"/>
      <c r="O868" s="5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32"/>
      <c r="I869" s="5"/>
      <c r="J869" s="5"/>
      <c r="K869" s="32"/>
      <c r="L869" s="5"/>
      <c r="M869" s="6"/>
      <c r="N869" s="6"/>
      <c r="O869" s="5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32"/>
      <c r="I870" s="5"/>
      <c r="J870" s="5"/>
      <c r="K870" s="32"/>
      <c r="L870" s="5"/>
      <c r="M870" s="6"/>
      <c r="N870" s="6"/>
      <c r="O870" s="5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32"/>
      <c r="I871" s="5"/>
      <c r="J871" s="5"/>
      <c r="K871" s="32"/>
      <c r="L871" s="5"/>
      <c r="M871" s="6"/>
      <c r="N871" s="6"/>
      <c r="O871" s="5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32"/>
      <c r="I872" s="5"/>
      <c r="J872" s="5"/>
      <c r="K872" s="32"/>
      <c r="L872" s="5"/>
      <c r="M872" s="6"/>
      <c r="N872" s="6"/>
      <c r="O872" s="5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32"/>
      <c r="I873" s="5"/>
      <c r="J873" s="5"/>
      <c r="K873" s="32"/>
      <c r="L873" s="5"/>
      <c r="M873" s="6"/>
      <c r="N873" s="6"/>
      <c r="O873" s="5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32"/>
      <c r="I874" s="5"/>
      <c r="J874" s="5"/>
      <c r="K874" s="32"/>
      <c r="L874" s="5"/>
      <c r="M874" s="6"/>
      <c r="N874" s="6"/>
      <c r="O874" s="5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32"/>
      <c r="I875" s="5"/>
      <c r="J875" s="5"/>
      <c r="K875" s="32"/>
      <c r="L875" s="5"/>
      <c r="M875" s="6"/>
      <c r="N875" s="6"/>
      <c r="O875" s="5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32"/>
      <c r="I876" s="5"/>
      <c r="J876" s="5"/>
      <c r="K876" s="32"/>
      <c r="L876" s="5"/>
      <c r="M876" s="6"/>
      <c r="N876" s="6"/>
      <c r="O876" s="5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32"/>
      <c r="I877" s="5"/>
      <c r="J877" s="5"/>
      <c r="K877" s="32"/>
      <c r="L877" s="5"/>
      <c r="M877" s="6"/>
      <c r="N877" s="6"/>
      <c r="O877" s="5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32"/>
      <c r="I878" s="5"/>
      <c r="J878" s="5"/>
      <c r="K878" s="32"/>
      <c r="L878" s="5"/>
      <c r="M878" s="6"/>
      <c r="N878" s="6"/>
      <c r="O878" s="5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32"/>
      <c r="I879" s="5"/>
      <c r="J879" s="5"/>
      <c r="K879" s="32"/>
      <c r="L879" s="5"/>
      <c r="M879" s="6"/>
      <c r="N879" s="6"/>
      <c r="O879" s="5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32"/>
      <c r="I880" s="5"/>
      <c r="J880" s="5"/>
      <c r="K880" s="32"/>
      <c r="L880" s="5"/>
      <c r="M880" s="6"/>
      <c r="N880" s="6"/>
      <c r="O880" s="5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32"/>
      <c r="I881" s="5"/>
      <c r="J881" s="5"/>
      <c r="K881" s="32"/>
      <c r="L881" s="5"/>
      <c r="M881" s="6"/>
      <c r="N881" s="6"/>
      <c r="O881" s="5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32"/>
      <c r="I882" s="5"/>
      <c r="J882" s="5"/>
      <c r="K882" s="32"/>
      <c r="L882" s="5"/>
      <c r="M882" s="6"/>
      <c r="N882" s="6"/>
      <c r="O882" s="5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32"/>
      <c r="I883" s="5"/>
      <c r="J883" s="5"/>
      <c r="K883" s="32"/>
      <c r="L883" s="5"/>
      <c r="M883" s="6"/>
      <c r="N883" s="6"/>
      <c r="O883" s="5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32"/>
      <c r="I884" s="5"/>
      <c r="J884" s="5"/>
      <c r="K884" s="32"/>
      <c r="L884" s="5"/>
      <c r="M884" s="6"/>
      <c r="N884" s="6"/>
      <c r="O884" s="5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32"/>
      <c r="I885" s="5"/>
      <c r="J885" s="5"/>
      <c r="K885" s="32"/>
      <c r="L885" s="5"/>
      <c r="M885" s="6"/>
      <c r="N885" s="6"/>
      <c r="O885" s="5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32"/>
      <c r="I886" s="5"/>
      <c r="J886" s="5"/>
      <c r="K886" s="32"/>
      <c r="L886" s="5"/>
      <c r="M886" s="6"/>
      <c r="N886" s="6"/>
      <c r="O886" s="5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32"/>
      <c r="I887" s="5"/>
      <c r="J887" s="5"/>
      <c r="K887" s="32"/>
      <c r="L887" s="5"/>
      <c r="M887" s="6"/>
      <c r="N887" s="6"/>
      <c r="O887" s="5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32"/>
      <c r="I888" s="5"/>
      <c r="J888" s="5"/>
      <c r="K888" s="32"/>
      <c r="L888" s="5"/>
      <c r="M888" s="6"/>
      <c r="N888" s="6"/>
      <c r="O888" s="5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32"/>
      <c r="I889" s="5"/>
      <c r="J889" s="5"/>
      <c r="K889" s="32"/>
      <c r="L889" s="5"/>
      <c r="M889" s="6"/>
      <c r="N889" s="6"/>
      <c r="O889" s="5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32"/>
      <c r="I890" s="5"/>
      <c r="J890" s="5"/>
      <c r="K890" s="32"/>
      <c r="L890" s="5"/>
      <c r="M890" s="6"/>
      <c r="N890" s="6"/>
      <c r="O890" s="5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32"/>
      <c r="I891" s="5"/>
      <c r="J891" s="5"/>
      <c r="K891" s="32"/>
      <c r="L891" s="5"/>
      <c r="M891" s="6"/>
      <c r="N891" s="6"/>
      <c r="O891" s="5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32"/>
      <c r="I892" s="5"/>
      <c r="J892" s="5"/>
      <c r="K892" s="32"/>
      <c r="L892" s="5"/>
      <c r="M892" s="6"/>
      <c r="N892" s="6"/>
      <c r="O892" s="5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32"/>
      <c r="I893" s="5"/>
      <c r="J893" s="5"/>
      <c r="K893" s="32"/>
      <c r="L893" s="5"/>
      <c r="M893" s="6"/>
      <c r="N893" s="6"/>
      <c r="O893" s="5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32"/>
      <c r="I894" s="5"/>
      <c r="J894" s="5"/>
      <c r="K894" s="32"/>
      <c r="L894" s="5"/>
      <c r="M894" s="6"/>
      <c r="N894" s="6"/>
      <c r="O894" s="5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32"/>
      <c r="I895" s="5"/>
      <c r="J895" s="5"/>
      <c r="K895" s="32"/>
      <c r="L895" s="5"/>
      <c r="M895" s="6"/>
      <c r="N895" s="6"/>
      <c r="O895" s="5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32"/>
      <c r="I896" s="5"/>
      <c r="J896" s="5"/>
      <c r="K896" s="32"/>
      <c r="L896" s="5"/>
      <c r="M896" s="6"/>
      <c r="N896" s="6"/>
      <c r="O896" s="5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32"/>
      <c r="I897" s="5"/>
      <c r="J897" s="5"/>
      <c r="K897" s="32"/>
      <c r="L897" s="5"/>
      <c r="M897" s="6"/>
      <c r="N897" s="6"/>
      <c r="O897" s="5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32"/>
      <c r="I898" s="5"/>
      <c r="J898" s="5"/>
      <c r="K898" s="32"/>
      <c r="L898" s="5"/>
      <c r="M898" s="6"/>
      <c r="N898" s="6"/>
      <c r="O898" s="5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32"/>
      <c r="I899" s="5"/>
      <c r="J899" s="5"/>
      <c r="K899" s="32"/>
      <c r="L899" s="5"/>
      <c r="M899" s="6"/>
      <c r="N899" s="6"/>
      <c r="O899" s="5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32"/>
      <c r="I900" s="5"/>
      <c r="J900" s="5"/>
      <c r="K900" s="32"/>
      <c r="L900" s="5"/>
      <c r="M900" s="6"/>
      <c r="N900" s="6"/>
      <c r="O900" s="5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32"/>
      <c r="I901" s="5"/>
      <c r="J901" s="5"/>
      <c r="K901" s="32"/>
      <c r="L901" s="5"/>
      <c r="M901" s="6"/>
      <c r="N901" s="6"/>
      <c r="O901" s="5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32"/>
      <c r="I902" s="5"/>
      <c r="J902" s="5"/>
      <c r="K902" s="32"/>
      <c r="L902" s="5"/>
      <c r="M902" s="6"/>
      <c r="N902" s="6"/>
      <c r="O902" s="5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32"/>
      <c r="I903" s="5"/>
      <c r="J903" s="5"/>
      <c r="K903" s="32"/>
      <c r="L903" s="5"/>
      <c r="M903" s="6"/>
      <c r="N903" s="6"/>
      <c r="O903" s="5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32"/>
      <c r="I904" s="5"/>
      <c r="J904" s="5"/>
      <c r="K904" s="32"/>
      <c r="L904" s="5"/>
      <c r="M904" s="6"/>
      <c r="N904" s="6"/>
      <c r="O904" s="5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32"/>
      <c r="I905" s="5"/>
      <c r="J905" s="5"/>
      <c r="K905" s="32"/>
      <c r="L905" s="5"/>
      <c r="M905" s="6"/>
      <c r="N905" s="6"/>
      <c r="O905" s="5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32"/>
      <c r="I906" s="5"/>
      <c r="J906" s="5"/>
      <c r="K906" s="32"/>
      <c r="L906" s="5"/>
      <c r="M906" s="6"/>
      <c r="N906" s="6"/>
      <c r="O906" s="5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32"/>
      <c r="I907" s="5"/>
      <c r="J907" s="5"/>
      <c r="K907" s="32"/>
      <c r="L907" s="5"/>
      <c r="M907" s="6"/>
      <c r="N907" s="6"/>
      <c r="O907" s="5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32"/>
      <c r="I908" s="5"/>
      <c r="J908" s="5"/>
      <c r="K908" s="32"/>
      <c r="L908" s="5"/>
      <c r="M908" s="6"/>
      <c r="N908" s="6"/>
      <c r="O908" s="5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32"/>
      <c r="I909" s="5"/>
      <c r="J909" s="5"/>
      <c r="K909" s="32"/>
      <c r="L909" s="5"/>
      <c r="M909" s="6"/>
      <c r="N909" s="6"/>
      <c r="O909" s="5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32"/>
      <c r="I910" s="5"/>
      <c r="J910" s="5"/>
      <c r="K910" s="32"/>
      <c r="L910" s="5"/>
      <c r="M910" s="6"/>
      <c r="N910" s="6"/>
      <c r="O910" s="5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32"/>
      <c r="I911" s="5"/>
      <c r="J911" s="5"/>
      <c r="K911" s="32"/>
      <c r="L911" s="5"/>
      <c r="M911" s="6"/>
      <c r="N911" s="6"/>
      <c r="O911" s="5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32"/>
      <c r="I912" s="5"/>
      <c r="J912" s="5"/>
      <c r="K912" s="32"/>
      <c r="L912" s="5"/>
      <c r="M912" s="6"/>
      <c r="N912" s="6"/>
      <c r="O912" s="5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32"/>
      <c r="I913" s="5"/>
      <c r="J913" s="5"/>
      <c r="K913" s="32"/>
      <c r="L913" s="5"/>
      <c r="M913" s="6"/>
      <c r="N913" s="6"/>
      <c r="O913" s="5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32"/>
      <c r="I914" s="5"/>
      <c r="J914" s="5"/>
      <c r="K914" s="32"/>
      <c r="L914" s="5"/>
      <c r="M914" s="6"/>
      <c r="N914" s="6"/>
      <c r="O914" s="5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32"/>
      <c r="I915" s="5"/>
      <c r="J915" s="5"/>
      <c r="K915" s="32"/>
      <c r="L915" s="5"/>
      <c r="M915" s="6"/>
      <c r="N915" s="6"/>
      <c r="O915" s="5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32"/>
      <c r="I916" s="5"/>
      <c r="J916" s="5"/>
      <c r="K916" s="32"/>
      <c r="L916" s="5"/>
      <c r="M916" s="6"/>
      <c r="N916" s="6"/>
      <c r="O916" s="5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32"/>
      <c r="I917" s="5"/>
      <c r="J917" s="5"/>
      <c r="K917" s="32"/>
      <c r="L917" s="5"/>
      <c r="M917" s="6"/>
      <c r="N917" s="6"/>
      <c r="O917" s="5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32"/>
      <c r="I918" s="5"/>
      <c r="J918" s="5"/>
      <c r="K918" s="32"/>
      <c r="L918" s="5"/>
      <c r="M918" s="6"/>
      <c r="N918" s="6"/>
      <c r="O918" s="5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32"/>
      <c r="I919" s="5"/>
      <c r="J919" s="5"/>
      <c r="K919" s="32"/>
      <c r="L919" s="5"/>
      <c r="M919" s="6"/>
      <c r="N919" s="6"/>
      <c r="O919" s="5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32"/>
      <c r="I920" s="5"/>
      <c r="J920" s="5"/>
      <c r="K920" s="32"/>
      <c r="L920" s="5"/>
      <c r="M920" s="6"/>
      <c r="N920" s="6"/>
      <c r="O920" s="5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32"/>
      <c r="I921" s="5"/>
      <c r="J921" s="5"/>
      <c r="K921" s="32"/>
      <c r="L921" s="5"/>
      <c r="M921" s="6"/>
      <c r="N921" s="6"/>
      <c r="O921" s="5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32"/>
      <c r="I922" s="5"/>
      <c r="J922" s="5"/>
      <c r="K922" s="32"/>
      <c r="L922" s="5"/>
      <c r="M922" s="6"/>
      <c r="N922" s="6"/>
      <c r="O922" s="5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32"/>
      <c r="I923" s="5"/>
      <c r="J923" s="5"/>
      <c r="K923" s="32"/>
      <c r="L923" s="5"/>
      <c r="M923" s="6"/>
      <c r="N923" s="6"/>
      <c r="O923" s="5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32"/>
      <c r="I924" s="5"/>
      <c r="J924" s="5"/>
      <c r="K924" s="32"/>
      <c r="L924" s="5"/>
      <c r="M924" s="6"/>
      <c r="N924" s="6"/>
      <c r="O924" s="5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32"/>
      <c r="I925" s="5"/>
      <c r="J925" s="5"/>
      <c r="K925" s="32"/>
      <c r="L925" s="5"/>
      <c r="M925" s="6"/>
      <c r="N925" s="6"/>
      <c r="O925" s="5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32"/>
      <c r="I926" s="5"/>
      <c r="J926" s="5"/>
      <c r="K926" s="32"/>
      <c r="L926" s="5"/>
      <c r="M926" s="6"/>
      <c r="N926" s="6"/>
      <c r="O926" s="5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32"/>
      <c r="I927" s="5"/>
      <c r="J927" s="5"/>
      <c r="K927" s="32"/>
      <c r="L927" s="5"/>
      <c r="M927" s="6"/>
      <c r="N927" s="6"/>
      <c r="O927" s="5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32"/>
      <c r="I928" s="5"/>
      <c r="J928" s="5"/>
      <c r="K928" s="32"/>
      <c r="L928" s="5"/>
      <c r="M928" s="6"/>
      <c r="N928" s="6"/>
      <c r="O928" s="5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32"/>
      <c r="I929" s="5"/>
      <c r="J929" s="5"/>
      <c r="K929" s="32"/>
      <c r="L929" s="5"/>
      <c r="M929" s="6"/>
      <c r="N929" s="6"/>
      <c r="O929" s="5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32"/>
      <c r="I930" s="5"/>
      <c r="J930" s="5"/>
      <c r="K930" s="32"/>
      <c r="L930" s="5"/>
      <c r="M930" s="6"/>
      <c r="N930" s="6"/>
      <c r="O930" s="5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32"/>
      <c r="I931" s="5"/>
      <c r="J931" s="5"/>
      <c r="K931" s="32"/>
      <c r="L931" s="5"/>
      <c r="M931" s="6"/>
      <c r="N931" s="6"/>
      <c r="O931" s="5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32"/>
      <c r="I932" s="5"/>
      <c r="J932" s="5"/>
      <c r="K932" s="32"/>
      <c r="L932" s="5"/>
      <c r="M932" s="6"/>
      <c r="N932" s="6"/>
      <c r="O932" s="5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32"/>
      <c r="I933" s="5"/>
      <c r="J933" s="5"/>
      <c r="K933" s="32"/>
      <c r="L933" s="5"/>
      <c r="M933" s="6"/>
      <c r="N933" s="6"/>
      <c r="O933" s="5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32"/>
      <c r="I934" s="5"/>
      <c r="J934" s="5"/>
      <c r="K934" s="32"/>
      <c r="L934" s="5"/>
      <c r="M934" s="6"/>
      <c r="N934" s="6"/>
      <c r="O934" s="5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32"/>
      <c r="I935" s="5"/>
      <c r="J935" s="5"/>
      <c r="K935" s="32"/>
      <c r="L935" s="5"/>
      <c r="M935" s="6"/>
      <c r="N935" s="6"/>
      <c r="O935" s="5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32"/>
      <c r="I936" s="5"/>
      <c r="J936" s="5"/>
      <c r="K936" s="32"/>
      <c r="L936" s="5"/>
      <c r="M936" s="6"/>
      <c r="N936" s="6"/>
      <c r="O936" s="5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32"/>
      <c r="I937" s="5"/>
      <c r="J937" s="5"/>
      <c r="K937" s="32"/>
      <c r="L937" s="5"/>
      <c r="M937" s="6"/>
      <c r="N937" s="6"/>
      <c r="O937" s="5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32"/>
      <c r="I938" s="5"/>
      <c r="J938" s="5"/>
      <c r="K938" s="32"/>
      <c r="L938" s="5"/>
      <c r="M938" s="6"/>
      <c r="N938" s="6"/>
      <c r="O938" s="5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32"/>
      <c r="I939" s="5"/>
      <c r="J939" s="5"/>
      <c r="K939" s="32"/>
      <c r="L939" s="5"/>
      <c r="M939" s="6"/>
      <c r="N939" s="6"/>
      <c r="O939" s="5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32"/>
      <c r="I940" s="5"/>
      <c r="J940" s="5"/>
      <c r="K940" s="32"/>
      <c r="L940" s="5"/>
      <c r="M940" s="6"/>
      <c r="N940" s="6"/>
      <c r="O940" s="5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32"/>
      <c r="I941" s="5"/>
      <c r="J941" s="5"/>
      <c r="K941" s="32"/>
      <c r="L941" s="5"/>
      <c r="M941" s="6"/>
      <c r="N941" s="6"/>
      <c r="O941" s="5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32"/>
      <c r="I942" s="5"/>
      <c r="J942" s="5"/>
      <c r="K942" s="32"/>
      <c r="L942" s="5"/>
      <c r="M942" s="6"/>
      <c r="N942" s="6"/>
      <c r="O942" s="5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32"/>
      <c r="I943" s="5"/>
      <c r="J943" s="5"/>
      <c r="K943" s="32"/>
      <c r="L943" s="5"/>
      <c r="M943" s="6"/>
      <c r="N943" s="6"/>
      <c r="O943" s="5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32"/>
      <c r="I944" s="5"/>
      <c r="J944" s="5"/>
      <c r="K944" s="32"/>
      <c r="L944" s="5"/>
      <c r="M944" s="6"/>
      <c r="N944" s="6"/>
      <c r="O944" s="5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32"/>
      <c r="I945" s="5"/>
      <c r="J945" s="5"/>
      <c r="K945" s="32"/>
      <c r="L945" s="5"/>
      <c r="M945" s="6"/>
      <c r="N945" s="6"/>
      <c r="O945" s="5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32"/>
      <c r="I946" s="5"/>
      <c r="J946" s="5"/>
      <c r="K946" s="32"/>
      <c r="L946" s="5"/>
      <c r="M946" s="6"/>
      <c r="N946" s="6"/>
      <c r="O946" s="5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32"/>
      <c r="I947" s="5"/>
      <c r="J947" s="5"/>
      <c r="K947" s="32"/>
      <c r="L947" s="5"/>
      <c r="M947" s="6"/>
      <c r="N947" s="6"/>
      <c r="O947" s="5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32"/>
      <c r="I948" s="5"/>
      <c r="J948" s="5"/>
      <c r="K948" s="32"/>
      <c r="L948" s="5"/>
      <c r="M948" s="6"/>
      <c r="N948" s="6"/>
      <c r="O948" s="5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32"/>
      <c r="I949" s="5"/>
      <c r="J949" s="5"/>
      <c r="K949" s="32"/>
      <c r="L949" s="5"/>
      <c r="M949" s="6"/>
      <c r="N949" s="6"/>
      <c r="O949" s="5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32"/>
      <c r="I950" s="5"/>
      <c r="J950" s="5"/>
      <c r="K950" s="32"/>
      <c r="L950" s="5"/>
      <c r="M950" s="6"/>
      <c r="N950" s="6"/>
      <c r="O950" s="5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32"/>
      <c r="I951" s="5"/>
      <c r="J951" s="5"/>
      <c r="K951" s="32"/>
      <c r="L951" s="5"/>
      <c r="M951" s="6"/>
      <c r="N951" s="6"/>
      <c r="O951" s="5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32"/>
      <c r="I952" s="5"/>
      <c r="J952" s="5"/>
      <c r="K952" s="32"/>
      <c r="L952" s="5"/>
      <c r="M952" s="6"/>
      <c r="N952" s="6"/>
      <c r="O952" s="5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32"/>
      <c r="I953" s="5"/>
      <c r="J953" s="5"/>
      <c r="K953" s="32"/>
      <c r="L953" s="5"/>
      <c r="M953" s="6"/>
      <c r="N953" s="6"/>
      <c r="O953" s="5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32"/>
      <c r="I954" s="5"/>
      <c r="J954" s="5"/>
      <c r="K954" s="32"/>
      <c r="L954" s="5"/>
      <c r="M954" s="6"/>
      <c r="N954" s="6"/>
      <c r="O954" s="5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32"/>
      <c r="I955" s="5"/>
      <c r="J955" s="5"/>
      <c r="K955" s="32"/>
      <c r="L955" s="5"/>
      <c r="M955" s="6"/>
      <c r="N955" s="6"/>
      <c r="O955" s="5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32"/>
      <c r="I956" s="5"/>
      <c r="J956" s="5"/>
      <c r="K956" s="32"/>
      <c r="L956" s="5"/>
      <c r="M956" s="6"/>
      <c r="N956" s="6"/>
      <c r="O956" s="5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32"/>
      <c r="I957" s="5"/>
      <c r="J957" s="5"/>
      <c r="K957" s="32"/>
      <c r="L957" s="5"/>
      <c r="M957" s="6"/>
      <c r="N957" s="6"/>
      <c r="O957" s="5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32"/>
      <c r="I958" s="5"/>
      <c r="J958" s="5"/>
      <c r="K958" s="32"/>
      <c r="L958" s="5"/>
      <c r="M958" s="6"/>
      <c r="N958" s="6"/>
      <c r="O958" s="5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32"/>
      <c r="I959" s="5"/>
      <c r="J959" s="5"/>
      <c r="K959" s="32"/>
      <c r="L959" s="5"/>
      <c r="M959" s="6"/>
      <c r="N959" s="6"/>
      <c r="O959" s="5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32"/>
      <c r="I960" s="5"/>
      <c r="J960" s="5"/>
      <c r="K960" s="32"/>
      <c r="L960" s="5"/>
      <c r="M960" s="6"/>
      <c r="N960" s="6"/>
      <c r="O960" s="5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32"/>
      <c r="I961" s="5"/>
      <c r="J961" s="5"/>
      <c r="K961" s="32"/>
      <c r="L961" s="5"/>
      <c r="M961" s="6"/>
      <c r="N961" s="6"/>
      <c r="O961" s="5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32"/>
      <c r="I962" s="5"/>
      <c r="J962" s="5"/>
      <c r="K962" s="32"/>
      <c r="L962" s="5"/>
      <c r="M962" s="6"/>
      <c r="N962" s="6"/>
      <c r="O962" s="5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32"/>
      <c r="I963" s="5"/>
      <c r="J963" s="5"/>
      <c r="K963" s="32"/>
      <c r="L963" s="5"/>
      <c r="M963" s="6"/>
      <c r="N963" s="6"/>
      <c r="O963" s="5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32"/>
      <c r="I964" s="5"/>
      <c r="J964" s="5"/>
      <c r="K964" s="32"/>
      <c r="L964" s="5"/>
      <c r="M964" s="6"/>
      <c r="N964" s="6"/>
      <c r="O964" s="5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32"/>
      <c r="I965" s="5"/>
      <c r="J965" s="5"/>
      <c r="K965" s="32"/>
      <c r="L965" s="5"/>
      <c r="M965" s="6"/>
      <c r="N965" s="6"/>
      <c r="O965" s="5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32"/>
      <c r="I966" s="5"/>
      <c r="J966" s="5"/>
      <c r="K966" s="32"/>
      <c r="L966" s="5"/>
      <c r="M966" s="6"/>
      <c r="N966" s="6"/>
      <c r="O966" s="5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32"/>
      <c r="I967" s="5"/>
      <c r="J967" s="5"/>
      <c r="K967" s="32"/>
      <c r="L967" s="5"/>
      <c r="M967" s="6"/>
      <c r="N967" s="6"/>
      <c r="O967" s="5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32"/>
      <c r="I968" s="5"/>
      <c r="J968" s="5"/>
      <c r="K968" s="32"/>
      <c r="L968" s="5"/>
      <c r="M968" s="6"/>
      <c r="N968" s="6"/>
      <c r="O968" s="5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32"/>
      <c r="I969" s="5"/>
      <c r="J969" s="5"/>
      <c r="K969" s="32"/>
      <c r="L969" s="5"/>
      <c r="M969" s="6"/>
      <c r="N969" s="6"/>
      <c r="O969" s="5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32"/>
      <c r="I970" s="5"/>
      <c r="J970" s="5"/>
      <c r="K970" s="32"/>
      <c r="L970" s="5"/>
      <c r="M970" s="6"/>
      <c r="N970" s="6"/>
      <c r="O970" s="5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32"/>
      <c r="I971" s="5"/>
      <c r="J971" s="5"/>
      <c r="K971" s="32"/>
      <c r="L971" s="5"/>
      <c r="M971" s="6"/>
      <c r="N971" s="6"/>
      <c r="O971" s="5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32"/>
      <c r="I972" s="5"/>
      <c r="J972" s="5"/>
      <c r="K972" s="32"/>
      <c r="L972" s="5"/>
      <c r="M972" s="6"/>
      <c r="N972" s="6"/>
      <c r="O972" s="5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32"/>
      <c r="I973" s="5"/>
      <c r="J973" s="5"/>
      <c r="K973" s="32"/>
      <c r="L973" s="5"/>
      <c r="M973" s="6"/>
      <c r="N973" s="6"/>
      <c r="O973" s="5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32"/>
      <c r="I974" s="5"/>
      <c r="J974" s="5"/>
      <c r="K974" s="32"/>
      <c r="L974" s="5"/>
      <c r="M974" s="6"/>
      <c r="N974" s="6"/>
      <c r="O974" s="5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32"/>
      <c r="I975" s="5"/>
      <c r="J975" s="5"/>
      <c r="K975" s="32"/>
      <c r="L975" s="5"/>
      <c r="M975" s="6"/>
      <c r="N975" s="6"/>
      <c r="O975" s="5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32"/>
      <c r="I976" s="5"/>
      <c r="J976" s="5"/>
      <c r="K976" s="32"/>
      <c r="L976" s="5"/>
      <c r="M976" s="6"/>
      <c r="N976" s="6"/>
      <c r="O976" s="5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32"/>
      <c r="I977" s="5"/>
      <c r="J977" s="5"/>
      <c r="K977" s="32"/>
      <c r="L977" s="5"/>
      <c r="M977" s="6"/>
      <c r="N977" s="6"/>
      <c r="O977" s="5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32"/>
      <c r="I978" s="5"/>
      <c r="J978" s="5"/>
      <c r="K978" s="32"/>
      <c r="L978" s="5"/>
      <c r="M978" s="6"/>
      <c r="N978" s="6"/>
      <c r="O978" s="5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32"/>
      <c r="I979" s="5"/>
      <c r="J979" s="5"/>
      <c r="K979" s="32"/>
      <c r="L979" s="5"/>
      <c r="M979" s="6"/>
      <c r="N979" s="6"/>
      <c r="O979" s="5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32"/>
      <c r="I980" s="5"/>
      <c r="J980" s="5"/>
      <c r="K980" s="32"/>
      <c r="L980" s="5"/>
      <c r="M980" s="6"/>
      <c r="N980" s="6"/>
      <c r="O980" s="5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32"/>
      <c r="I981" s="5"/>
      <c r="J981" s="5"/>
      <c r="K981" s="32"/>
      <c r="L981" s="5"/>
      <c r="M981" s="6"/>
      <c r="N981" s="6"/>
      <c r="O981" s="5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32"/>
      <c r="I982" s="5"/>
      <c r="J982" s="5"/>
      <c r="K982" s="32"/>
      <c r="L982" s="5"/>
      <c r="M982" s="6"/>
      <c r="N982" s="6"/>
      <c r="O982" s="5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32"/>
      <c r="I983" s="5"/>
      <c r="J983" s="5"/>
      <c r="K983" s="32"/>
      <c r="L983" s="5"/>
      <c r="M983" s="6"/>
      <c r="N983" s="6"/>
      <c r="O983" s="5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32"/>
      <c r="I984" s="5"/>
      <c r="J984" s="5"/>
      <c r="K984" s="32"/>
      <c r="L984" s="5"/>
      <c r="M984" s="6"/>
      <c r="N984" s="6"/>
      <c r="O984" s="5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32"/>
      <c r="I985" s="5"/>
      <c r="J985" s="5"/>
      <c r="K985" s="32"/>
      <c r="L985" s="5"/>
      <c r="M985" s="6"/>
      <c r="N985" s="6"/>
      <c r="O985" s="5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32"/>
      <c r="I986" s="5"/>
      <c r="J986" s="5"/>
      <c r="K986" s="32"/>
      <c r="L986" s="5"/>
      <c r="M986" s="6"/>
      <c r="N986" s="6"/>
      <c r="O986" s="5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32"/>
      <c r="I987" s="5"/>
      <c r="J987" s="5"/>
      <c r="K987" s="32"/>
      <c r="L987" s="5"/>
      <c r="M987" s="6"/>
      <c r="N987" s="6"/>
      <c r="O987" s="5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32"/>
      <c r="I988" s="5"/>
      <c r="J988" s="5"/>
      <c r="K988" s="32"/>
      <c r="L988" s="5"/>
      <c r="M988" s="6"/>
      <c r="N988" s="6"/>
      <c r="O988" s="5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32"/>
      <c r="I989" s="5"/>
      <c r="J989" s="5"/>
      <c r="K989" s="32"/>
      <c r="L989" s="5"/>
      <c r="M989" s="6"/>
      <c r="N989" s="6"/>
      <c r="O989" s="5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32"/>
      <c r="I990" s="5"/>
      <c r="J990" s="5"/>
      <c r="K990" s="32"/>
      <c r="L990" s="5"/>
      <c r="M990" s="6"/>
      <c r="N990" s="6"/>
      <c r="O990" s="5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32"/>
      <c r="I991" s="5"/>
      <c r="J991" s="5"/>
      <c r="K991" s="32"/>
      <c r="L991" s="5"/>
      <c r="M991" s="6"/>
      <c r="N991" s="6"/>
      <c r="O991" s="5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32"/>
      <c r="I992" s="5"/>
      <c r="J992" s="5"/>
      <c r="K992" s="32"/>
      <c r="L992" s="5"/>
      <c r="M992" s="6"/>
      <c r="N992" s="6"/>
      <c r="O992" s="5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32"/>
      <c r="I993" s="5"/>
      <c r="J993" s="5"/>
      <c r="K993" s="32"/>
      <c r="L993" s="5"/>
      <c r="M993" s="6"/>
      <c r="N993" s="6"/>
      <c r="O993" s="5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32"/>
      <c r="I994" s="5"/>
      <c r="J994" s="5"/>
      <c r="K994" s="32"/>
      <c r="L994" s="5"/>
      <c r="M994" s="6"/>
      <c r="N994" s="6"/>
      <c r="O994" s="5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32"/>
      <c r="I995" s="5"/>
      <c r="J995" s="5"/>
      <c r="K995" s="32"/>
      <c r="L995" s="5"/>
      <c r="M995" s="6"/>
      <c r="N995" s="6"/>
      <c r="O995" s="5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32"/>
      <c r="I996" s="5"/>
      <c r="J996" s="5"/>
      <c r="K996" s="32"/>
      <c r="L996" s="5"/>
      <c r="M996" s="6"/>
      <c r="N996" s="6"/>
      <c r="O996" s="5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32"/>
      <c r="I997" s="5"/>
      <c r="J997" s="5"/>
      <c r="K997" s="32"/>
      <c r="L997" s="5"/>
      <c r="M997" s="6"/>
      <c r="N997" s="6"/>
      <c r="O997" s="5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32"/>
      <c r="I998" s="5"/>
      <c r="J998" s="5"/>
      <c r="K998" s="32"/>
      <c r="L998" s="5"/>
      <c r="M998" s="6"/>
      <c r="N998" s="6"/>
      <c r="O998" s="5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32"/>
      <c r="I999" s="5"/>
      <c r="J999" s="5"/>
      <c r="K999" s="32"/>
      <c r="L999" s="5"/>
      <c r="M999" s="6"/>
      <c r="N999" s="6"/>
      <c r="O999" s="5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32"/>
      <c r="I1000" s="5"/>
      <c r="J1000" s="5"/>
      <c r="K1000" s="32"/>
      <c r="L1000" s="5"/>
      <c r="M1000" s="6"/>
      <c r="N1000" s="6"/>
      <c r="O1000" s="5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32">
    <mergeCell ref="B76:G76"/>
    <mergeCell ref="B88:G88"/>
    <mergeCell ref="K109:K110"/>
    <mergeCell ref="B99:G99"/>
    <mergeCell ref="B108:G108"/>
    <mergeCell ref="B3:G3"/>
    <mergeCell ref="B18:G18"/>
    <mergeCell ref="B33:G33"/>
    <mergeCell ref="B47:G47"/>
    <mergeCell ref="B62:G62"/>
    <mergeCell ref="A109:A110"/>
    <mergeCell ref="B109:G109"/>
    <mergeCell ref="H109:H110"/>
    <mergeCell ref="M125:M126"/>
    <mergeCell ref="N125:N126"/>
    <mergeCell ref="L109:L110"/>
    <mergeCell ref="M109:M110"/>
    <mergeCell ref="I109:I110"/>
    <mergeCell ref="J109:J110"/>
    <mergeCell ref="A125:A126"/>
    <mergeCell ref="B125:G125"/>
    <mergeCell ref="H125:H126"/>
    <mergeCell ref="K125:K126"/>
    <mergeCell ref="L125:L126"/>
    <mergeCell ref="I125:I126"/>
    <mergeCell ref="J125:J126"/>
    <mergeCell ref="B137:G137"/>
    <mergeCell ref="C121:G121"/>
    <mergeCell ref="B124:G124"/>
    <mergeCell ref="O125:O126"/>
    <mergeCell ref="N109:N110"/>
    <mergeCell ref="O109:O110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Z1000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2.5703125" defaultRowHeight="15" customHeight="1"/>
  <cols>
    <col min="1" max="1" width="8.85546875" customWidth="1"/>
    <col min="2" max="7" width="6.7109375" customWidth="1"/>
    <col min="8" max="8" width="12.42578125" customWidth="1"/>
    <col min="9" max="11" width="10.7109375" customWidth="1"/>
    <col min="12" max="13" width="11.42578125" customWidth="1"/>
    <col min="14" max="15" width="8.85546875" customWidth="1"/>
    <col min="16" max="17" width="11.42578125" customWidth="1"/>
    <col min="18" max="26" width="10" customWidth="1"/>
  </cols>
  <sheetData>
    <row r="1" spans="1:26" ht="37.5" customHeight="1">
      <c r="A1" s="32"/>
      <c r="B1" s="32"/>
      <c r="C1" s="32"/>
      <c r="D1" s="32"/>
      <c r="E1" s="32"/>
      <c r="F1" s="117"/>
      <c r="G1" s="192" t="s">
        <v>121</v>
      </c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32"/>
      <c r="S1" s="32"/>
      <c r="T1" s="32"/>
      <c r="U1" s="32"/>
      <c r="V1" s="32"/>
      <c r="W1" s="32"/>
      <c r="X1" s="32"/>
      <c r="Y1" s="32"/>
      <c r="Z1" s="32"/>
    </row>
    <row r="2" spans="1:26" ht="27" customHeight="1">
      <c r="A2" s="32"/>
      <c r="B2" s="32"/>
      <c r="C2" s="32"/>
      <c r="D2" s="32"/>
      <c r="E2" s="32"/>
      <c r="F2" s="118"/>
      <c r="G2" s="193" t="s">
        <v>122</v>
      </c>
      <c r="H2" s="186"/>
      <c r="I2" s="186"/>
      <c r="J2" s="186"/>
      <c r="K2" s="186"/>
      <c r="L2" s="186"/>
      <c r="M2" s="186"/>
      <c r="N2" s="186"/>
      <c r="O2" s="186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3.25" customHeight="1">
      <c r="A3" s="32"/>
      <c r="B3" s="32"/>
      <c r="C3" s="32"/>
      <c r="D3" s="32"/>
      <c r="E3" s="32"/>
      <c r="F3" s="119"/>
      <c r="G3" s="194" t="s">
        <v>123</v>
      </c>
      <c r="H3" s="186"/>
      <c r="I3" s="186"/>
      <c r="J3" s="186"/>
      <c r="K3" s="186"/>
      <c r="L3" s="186"/>
      <c r="M3" s="186"/>
      <c r="N3" s="186"/>
      <c r="O3" s="186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4.75" customHeight="1">
      <c r="A4" s="32"/>
      <c r="B4" s="32"/>
      <c r="C4" s="32"/>
      <c r="D4" s="32"/>
      <c r="E4" s="32"/>
      <c r="F4" s="120"/>
      <c r="G4" s="195" t="s">
        <v>124</v>
      </c>
      <c r="H4" s="186"/>
      <c r="I4" s="186"/>
      <c r="J4" s="186"/>
      <c r="K4" s="186"/>
      <c r="L4" s="186"/>
      <c r="M4" s="186"/>
      <c r="N4" s="186"/>
      <c r="O4" s="186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2"/>
      <c r="B5" s="32"/>
      <c r="C5" s="32"/>
      <c r="D5" s="32"/>
      <c r="E5" s="32"/>
      <c r="F5" s="32"/>
      <c r="G5" s="32"/>
      <c r="H5" s="32"/>
      <c r="I5" s="5"/>
      <c r="J5" s="5"/>
      <c r="K5" s="32"/>
      <c r="L5" s="5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/>
      <c r="B6" s="32"/>
      <c r="C6" s="32"/>
      <c r="D6" s="32"/>
      <c r="E6" s="32"/>
      <c r="F6" s="32"/>
      <c r="G6" s="32"/>
      <c r="H6" s="32"/>
      <c r="I6" s="5"/>
      <c r="J6" s="5"/>
      <c r="K6" s="32"/>
      <c r="L6" s="5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6.25" customHeight="1">
      <c r="A7" s="4"/>
      <c r="B7" s="214" t="s">
        <v>99</v>
      </c>
      <c r="C7" s="179"/>
      <c r="D7" s="179"/>
      <c r="E7" s="179"/>
      <c r="F7" s="179"/>
      <c r="G7" s="179"/>
      <c r="H7" s="73">
        <v>1402</v>
      </c>
      <c r="I7" s="74"/>
      <c r="J7" s="74"/>
      <c r="K7" s="74"/>
      <c r="L7" s="74"/>
      <c r="M7" s="74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30" customHeight="1">
      <c r="A8" s="180" t="s">
        <v>9</v>
      </c>
      <c r="B8" s="181" t="s">
        <v>100</v>
      </c>
      <c r="C8" s="182"/>
      <c r="D8" s="182"/>
      <c r="E8" s="182"/>
      <c r="F8" s="182"/>
      <c r="G8" s="182"/>
      <c r="H8" s="183" t="s">
        <v>10</v>
      </c>
      <c r="I8" s="177" t="s">
        <v>2</v>
      </c>
      <c r="J8" s="177" t="s">
        <v>3</v>
      </c>
      <c r="K8" s="184" t="s">
        <v>4</v>
      </c>
      <c r="L8" s="177" t="s">
        <v>5</v>
      </c>
      <c r="M8" s="175" t="s">
        <v>6</v>
      </c>
      <c r="N8" s="175" t="s">
        <v>7</v>
      </c>
      <c r="O8" s="177" t="s">
        <v>8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5.75" customHeight="1">
      <c r="A9" s="176"/>
      <c r="B9" s="75" t="s">
        <v>101</v>
      </c>
      <c r="C9" s="75" t="s">
        <v>102</v>
      </c>
      <c r="D9" s="75" t="s">
        <v>103</v>
      </c>
      <c r="E9" s="75" t="s">
        <v>104</v>
      </c>
      <c r="F9" s="75" t="s">
        <v>105</v>
      </c>
      <c r="G9" s="75" t="s">
        <v>106</v>
      </c>
      <c r="H9" s="176"/>
      <c r="I9" s="176"/>
      <c r="J9" s="176"/>
      <c r="K9" s="176"/>
      <c r="L9" s="176"/>
      <c r="M9" s="176"/>
      <c r="N9" s="176"/>
      <c r="O9" s="176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5.75" customHeight="1">
      <c r="A10" s="89" t="s">
        <v>90</v>
      </c>
      <c r="B10" s="77">
        <v>148</v>
      </c>
      <c r="C10" s="77"/>
      <c r="D10" s="77"/>
      <c r="E10" s="77"/>
      <c r="F10" s="77"/>
      <c r="G10" s="77"/>
      <c r="H10" s="78"/>
      <c r="I10" s="79"/>
      <c r="J10" s="47"/>
      <c r="K10" s="48"/>
      <c r="L10" s="17"/>
      <c r="M10" s="80">
        <v>148</v>
      </c>
      <c r="N10" s="43"/>
      <c r="O10" s="17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5.75" customHeight="1">
      <c r="A11" s="89" t="s">
        <v>92</v>
      </c>
      <c r="B11" s="77"/>
      <c r="C11" s="77">
        <v>139</v>
      </c>
      <c r="D11" s="77"/>
      <c r="E11" s="77"/>
      <c r="F11" s="77"/>
      <c r="G11" s="77"/>
      <c r="H11" s="78"/>
      <c r="I11" s="81"/>
      <c r="J11" s="5"/>
      <c r="K11" s="82"/>
      <c r="L11" s="83">
        <f>IF(C11=0,"",C11/B10)</f>
        <v>0.93918918918918914</v>
      </c>
      <c r="M11" s="84">
        <v>139</v>
      </c>
      <c r="N11" s="85">
        <f t="shared" ref="N11:N15" si="0">IF(M11=0,"",M11/M10)</f>
        <v>0.93918918918918914</v>
      </c>
      <c r="O11" s="85">
        <f t="shared" ref="O11:O15" si="1">IF(M11=0,"",100%-N11)</f>
        <v>6.0810810810810856E-2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5.75" customHeight="1">
      <c r="A12" s="89" t="s">
        <v>94</v>
      </c>
      <c r="B12" s="77"/>
      <c r="C12" s="77"/>
      <c r="D12" s="77">
        <v>124</v>
      </c>
      <c r="E12" s="77"/>
      <c r="F12" s="77"/>
      <c r="G12" s="77"/>
      <c r="H12" s="78"/>
      <c r="I12" s="81"/>
      <c r="J12" s="5"/>
      <c r="K12" s="82"/>
      <c r="L12" s="86">
        <f>IF(D12=0,"",D12/C11)</f>
        <v>0.8920863309352518</v>
      </c>
      <c r="M12" s="84">
        <v>133</v>
      </c>
      <c r="N12" s="87">
        <f t="shared" si="0"/>
        <v>0.95683453237410077</v>
      </c>
      <c r="O12" s="87">
        <f t="shared" si="1"/>
        <v>4.3165467625899234E-2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.75" customHeight="1">
      <c r="A13" s="89" t="s">
        <v>83</v>
      </c>
      <c r="B13" s="77"/>
      <c r="C13" s="77"/>
      <c r="D13" s="77"/>
      <c r="E13" s="77">
        <v>223</v>
      </c>
      <c r="F13" s="77"/>
      <c r="G13" s="77"/>
      <c r="H13" s="78"/>
      <c r="I13" s="81"/>
      <c r="J13" s="5"/>
      <c r="K13" s="82"/>
      <c r="L13" s="86">
        <f>IF(E13=0,"",E13/D12)</f>
        <v>1.7983870967741935</v>
      </c>
      <c r="M13" s="84">
        <v>236</v>
      </c>
      <c r="N13" s="87">
        <f t="shared" si="0"/>
        <v>1.7744360902255638</v>
      </c>
      <c r="O13" s="87">
        <f t="shared" si="1"/>
        <v>-0.77443609022556381</v>
      </c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5.75" customHeight="1">
      <c r="A14" s="89" t="s">
        <v>97</v>
      </c>
      <c r="B14" s="77"/>
      <c r="C14" s="77"/>
      <c r="D14" s="77"/>
      <c r="E14" s="77"/>
      <c r="F14" s="77">
        <v>228</v>
      </c>
      <c r="G14" s="77"/>
      <c r="H14" s="78">
        <v>5</v>
      </c>
      <c r="I14" s="81"/>
      <c r="J14" s="5"/>
      <c r="K14" s="82"/>
      <c r="L14" s="86">
        <f>IF(F14=0,"",F14/E13)</f>
        <v>1.0224215246636772</v>
      </c>
      <c r="M14" s="84">
        <v>233</v>
      </c>
      <c r="N14" s="87">
        <f t="shared" si="0"/>
        <v>0.98728813559322037</v>
      </c>
      <c r="O14" s="87">
        <f t="shared" si="1"/>
        <v>1.2711864406779627E-2</v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.75" customHeight="1">
      <c r="A15" s="89" t="s">
        <v>125</v>
      </c>
      <c r="B15" s="77"/>
      <c r="C15" s="77"/>
      <c r="D15" s="77"/>
      <c r="E15" s="77"/>
      <c r="F15" s="77"/>
      <c r="G15" s="77">
        <v>122</v>
      </c>
      <c r="H15" s="78">
        <v>96</v>
      </c>
      <c r="I15" s="81"/>
      <c r="J15" s="5"/>
      <c r="K15" s="82"/>
      <c r="L15" s="86">
        <f>IF(G15=0,"",G15/F14)</f>
        <v>0.53508771929824561</v>
      </c>
      <c r="M15" s="88">
        <v>126</v>
      </c>
      <c r="N15" s="87">
        <f t="shared" si="0"/>
        <v>0.54077253218884125</v>
      </c>
      <c r="O15" s="87">
        <f t="shared" si="1"/>
        <v>0.45922746781115875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5.75" customHeight="1">
      <c r="A16" s="89" t="s">
        <v>107</v>
      </c>
      <c r="B16" s="77"/>
      <c r="C16" s="77"/>
      <c r="D16" s="77"/>
      <c r="E16" s="77"/>
      <c r="F16" s="77"/>
      <c r="G16" s="77">
        <v>8</v>
      </c>
      <c r="H16" s="78">
        <v>5</v>
      </c>
      <c r="I16" s="81"/>
      <c r="J16" s="5"/>
      <c r="K16" s="32"/>
      <c r="L16" s="90"/>
      <c r="M16" s="88">
        <v>10</v>
      </c>
      <c r="N16" s="91"/>
      <c r="O16" s="9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>
      <c r="A17" s="89" t="s">
        <v>108</v>
      </c>
      <c r="B17" s="77"/>
      <c r="C17" s="77"/>
      <c r="D17" s="77"/>
      <c r="E17" s="77"/>
      <c r="F17" s="77"/>
      <c r="G17" s="77"/>
      <c r="H17" s="78"/>
      <c r="I17" s="81"/>
      <c r="J17" s="5"/>
      <c r="K17" s="32"/>
      <c r="L17" s="90"/>
      <c r="M17" s="88"/>
      <c r="N17" s="91"/>
      <c r="O17" s="9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>
      <c r="A18" s="89" t="s">
        <v>109</v>
      </c>
      <c r="B18" s="77"/>
      <c r="C18" s="77"/>
      <c r="D18" s="77"/>
      <c r="E18" s="77"/>
      <c r="F18" s="77"/>
      <c r="G18" s="77"/>
      <c r="H18" s="78"/>
      <c r="I18" s="81"/>
      <c r="J18" s="5"/>
      <c r="K18" s="32"/>
      <c r="L18" s="90"/>
      <c r="M18" s="88"/>
      <c r="N18" s="91"/>
      <c r="O18" s="9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>
      <c r="A19" s="89" t="s">
        <v>110</v>
      </c>
      <c r="B19" s="77"/>
      <c r="C19" s="77"/>
      <c r="D19" s="77"/>
      <c r="E19" s="77"/>
      <c r="F19" s="77"/>
      <c r="G19" s="77"/>
      <c r="H19" s="78"/>
      <c r="I19" s="93"/>
      <c r="J19" s="70"/>
      <c r="K19" s="69"/>
      <c r="L19" s="94"/>
      <c r="M19" s="88"/>
      <c r="N19" s="95"/>
      <c r="O19" s="96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8" customHeight="1">
      <c r="A20" s="31"/>
      <c r="B20" s="32"/>
      <c r="C20" s="172" t="s">
        <v>114</v>
      </c>
      <c r="D20" s="173"/>
      <c r="E20" s="173"/>
      <c r="F20" s="173"/>
      <c r="G20" s="174"/>
      <c r="H20" s="97">
        <f>SUM(H10:H19)</f>
        <v>106</v>
      </c>
      <c r="I20" s="98">
        <f>IF(SUM(H14:H15)=0,"",SUM(H14:H15)/B10)</f>
        <v>0.68243243243243246</v>
      </c>
      <c r="J20" s="98">
        <f>IF(H20=0,"",H20/B10)</f>
        <v>0.71621621621621623</v>
      </c>
      <c r="K20" s="98">
        <f>IF(H15=0,"",J20-I20)</f>
        <v>3.3783783783783772E-2</v>
      </c>
      <c r="L20" s="5"/>
      <c r="M20" s="32"/>
      <c r="N20" s="23"/>
      <c r="O20" s="5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>
      <c r="A21" s="32"/>
      <c r="B21" s="32"/>
      <c r="C21" s="32"/>
      <c r="D21" s="32"/>
      <c r="E21" s="32"/>
      <c r="F21" s="32"/>
      <c r="G21" s="32"/>
      <c r="H21" s="32"/>
      <c r="I21" s="5"/>
      <c r="J21" s="5"/>
      <c r="K21" s="32"/>
      <c r="L21" s="5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32"/>
      <c r="B22" s="32"/>
      <c r="C22" s="32"/>
      <c r="D22" s="32"/>
      <c r="E22" s="32"/>
      <c r="F22" s="32"/>
      <c r="G22" s="32"/>
      <c r="H22" s="32"/>
      <c r="I22" s="5"/>
      <c r="J22" s="5"/>
      <c r="K22" s="32"/>
      <c r="L22" s="5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26.25" customHeight="1">
      <c r="A23" s="4"/>
      <c r="B23" s="178" t="s">
        <v>99</v>
      </c>
      <c r="C23" s="179"/>
      <c r="D23" s="179"/>
      <c r="E23" s="179"/>
      <c r="F23" s="179"/>
      <c r="G23" s="179"/>
      <c r="H23" s="73">
        <v>1501</v>
      </c>
      <c r="I23" s="74"/>
      <c r="J23" s="74"/>
      <c r="K23" s="74"/>
      <c r="L23" s="74"/>
      <c r="M23" s="74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30" customHeight="1">
      <c r="A24" s="180" t="s">
        <v>9</v>
      </c>
      <c r="B24" s="181" t="s">
        <v>100</v>
      </c>
      <c r="C24" s="182"/>
      <c r="D24" s="182"/>
      <c r="E24" s="182"/>
      <c r="F24" s="182"/>
      <c r="G24" s="182"/>
      <c r="H24" s="183" t="s">
        <v>10</v>
      </c>
      <c r="I24" s="177" t="s">
        <v>2</v>
      </c>
      <c r="J24" s="177" t="s">
        <v>3</v>
      </c>
      <c r="K24" s="184" t="s">
        <v>4</v>
      </c>
      <c r="L24" s="177" t="s">
        <v>5</v>
      </c>
      <c r="M24" s="175" t="s">
        <v>6</v>
      </c>
      <c r="N24" s="175" t="s">
        <v>7</v>
      </c>
      <c r="O24" s="177" t="s">
        <v>8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5.75" customHeight="1">
      <c r="A25" s="176"/>
      <c r="B25" s="75" t="s">
        <v>101</v>
      </c>
      <c r="C25" s="75" t="s">
        <v>102</v>
      </c>
      <c r="D25" s="75" t="s">
        <v>103</v>
      </c>
      <c r="E25" s="75" t="s">
        <v>104</v>
      </c>
      <c r="F25" s="75" t="s">
        <v>105</v>
      </c>
      <c r="G25" s="75" t="s">
        <v>106</v>
      </c>
      <c r="H25" s="176"/>
      <c r="I25" s="176"/>
      <c r="J25" s="176"/>
      <c r="K25" s="176"/>
      <c r="L25" s="176"/>
      <c r="M25" s="176"/>
      <c r="N25" s="176"/>
      <c r="O25" s="176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5.75" customHeight="1">
      <c r="A26" s="89" t="s">
        <v>92</v>
      </c>
      <c r="B26" s="77">
        <v>25</v>
      </c>
      <c r="C26" s="77"/>
      <c r="D26" s="77"/>
      <c r="E26" s="77"/>
      <c r="F26" s="77"/>
      <c r="G26" s="77"/>
      <c r="H26" s="78"/>
      <c r="I26" s="79"/>
      <c r="J26" s="47"/>
      <c r="K26" s="48"/>
      <c r="L26" s="17"/>
      <c r="M26" s="80">
        <v>25</v>
      </c>
      <c r="N26" s="43"/>
      <c r="O26" s="17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5.75" customHeight="1">
      <c r="A27" s="89" t="s">
        <v>94</v>
      </c>
      <c r="B27" s="77"/>
      <c r="C27" s="77">
        <v>13</v>
      </c>
      <c r="D27" s="77"/>
      <c r="E27" s="77"/>
      <c r="F27" s="77"/>
      <c r="G27" s="77"/>
      <c r="H27" s="78"/>
      <c r="I27" s="81"/>
      <c r="J27" s="5"/>
      <c r="K27" s="82"/>
      <c r="L27" s="83">
        <f>IF(C27=0,"",C27/B26)</f>
        <v>0.52</v>
      </c>
      <c r="M27" s="84">
        <v>13</v>
      </c>
      <c r="N27" s="85">
        <f t="shared" ref="N27:N31" si="2">IF(M27=0,"",M27/M26)</f>
        <v>0.52</v>
      </c>
      <c r="O27" s="85">
        <f t="shared" ref="O27:O31" si="3">IF(M27=0,"",100%-N27)</f>
        <v>0.48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5.75" customHeight="1">
      <c r="A28" s="89" t="s">
        <v>83</v>
      </c>
      <c r="B28" s="77"/>
      <c r="C28" s="77"/>
      <c r="D28" s="77">
        <v>10</v>
      </c>
      <c r="E28" s="77"/>
      <c r="F28" s="77"/>
      <c r="G28" s="77"/>
      <c r="H28" s="78"/>
      <c r="I28" s="81"/>
      <c r="J28" s="5"/>
      <c r="K28" s="82"/>
      <c r="L28" s="86">
        <f>IF(D28=0,"",D28/C27)</f>
        <v>0.76923076923076927</v>
      </c>
      <c r="M28" s="84">
        <v>10</v>
      </c>
      <c r="N28" s="87">
        <f t="shared" si="2"/>
        <v>0.76923076923076927</v>
      </c>
      <c r="O28" s="87">
        <f t="shared" si="3"/>
        <v>0.23076923076923073</v>
      </c>
      <c r="P28" s="11">
        <f>M28/M26</f>
        <v>0.4</v>
      </c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5.75" customHeight="1">
      <c r="A29" s="89" t="s">
        <v>97</v>
      </c>
      <c r="B29" s="77"/>
      <c r="C29" s="77"/>
      <c r="D29" s="77"/>
      <c r="E29" s="77">
        <v>10</v>
      </c>
      <c r="F29" s="77"/>
      <c r="G29" s="77"/>
      <c r="H29" s="78"/>
      <c r="I29" s="81"/>
      <c r="J29" s="5"/>
      <c r="K29" s="82"/>
      <c r="L29" s="86">
        <f>IF(E29=0,"",E29/D28)</f>
        <v>1</v>
      </c>
      <c r="M29" s="84">
        <v>10</v>
      </c>
      <c r="N29" s="87">
        <f t="shared" si="2"/>
        <v>1</v>
      </c>
      <c r="O29" s="87">
        <f t="shared" si="3"/>
        <v>0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5.75" customHeight="1">
      <c r="A30" s="89" t="s">
        <v>125</v>
      </c>
      <c r="B30" s="77"/>
      <c r="C30" s="77"/>
      <c r="D30" s="77"/>
      <c r="E30" s="77"/>
      <c r="F30" s="77">
        <v>8</v>
      </c>
      <c r="G30" s="77"/>
      <c r="H30" s="78"/>
      <c r="I30" s="81"/>
      <c r="J30" s="5"/>
      <c r="K30" s="82"/>
      <c r="L30" s="86">
        <f>IF(F30=0,"",F30/E29)</f>
        <v>0.8</v>
      </c>
      <c r="M30" s="84">
        <v>8</v>
      </c>
      <c r="N30" s="87">
        <f t="shared" si="2"/>
        <v>0.8</v>
      </c>
      <c r="O30" s="87">
        <f t="shared" si="3"/>
        <v>0.19999999999999996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5.75" customHeight="1">
      <c r="A31" s="89" t="s">
        <v>107</v>
      </c>
      <c r="B31" s="77"/>
      <c r="C31" s="77"/>
      <c r="D31" s="77"/>
      <c r="E31" s="77"/>
      <c r="F31" s="77"/>
      <c r="G31" s="77">
        <v>8</v>
      </c>
      <c r="H31" s="78">
        <v>8</v>
      </c>
      <c r="I31" s="81"/>
      <c r="J31" s="5"/>
      <c r="K31" s="82"/>
      <c r="L31" s="86">
        <f>IF(G31=0,"",G31/F30)</f>
        <v>1</v>
      </c>
      <c r="M31" s="88">
        <v>8</v>
      </c>
      <c r="N31" s="87">
        <f t="shared" si="2"/>
        <v>1</v>
      </c>
      <c r="O31" s="87">
        <f t="shared" si="3"/>
        <v>0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5.75" customHeight="1">
      <c r="A32" s="89" t="s">
        <v>108</v>
      </c>
      <c r="B32" s="77"/>
      <c r="C32" s="77"/>
      <c r="D32" s="77"/>
      <c r="E32" s="77"/>
      <c r="F32" s="77"/>
      <c r="G32" s="77"/>
      <c r="H32" s="78"/>
      <c r="I32" s="81"/>
      <c r="J32" s="5"/>
      <c r="K32" s="32"/>
      <c r="L32" s="90"/>
      <c r="M32" s="88"/>
      <c r="N32" s="91"/>
      <c r="O32" s="9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5.75" customHeight="1">
      <c r="A33" s="89" t="s">
        <v>109</v>
      </c>
      <c r="B33" s="77"/>
      <c r="C33" s="77"/>
      <c r="D33" s="77"/>
      <c r="E33" s="77"/>
      <c r="F33" s="77"/>
      <c r="G33" s="77"/>
      <c r="H33" s="78"/>
      <c r="I33" s="81"/>
      <c r="J33" s="5"/>
      <c r="K33" s="32"/>
      <c r="L33" s="90"/>
      <c r="M33" s="88"/>
      <c r="N33" s="91"/>
      <c r="O33" s="9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5.75" customHeight="1">
      <c r="A34" s="89" t="s">
        <v>110</v>
      </c>
      <c r="B34" s="77"/>
      <c r="C34" s="77"/>
      <c r="D34" s="77"/>
      <c r="E34" s="77"/>
      <c r="F34" s="77"/>
      <c r="G34" s="77"/>
      <c r="H34" s="78"/>
      <c r="I34" s="81"/>
      <c r="J34" s="5"/>
      <c r="K34" s="32"/>
      <c r="L34" s="90"/>
      <c r="M34" s="88"/>
      <c r="N34" s="91"/>
      <c r="O34" s="9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5.75" customHeight="1">
      <c r="A35" s="89"/>
      <c r="B35" s="77"/>
      <c r="C35" s="77"/>
      <c r="D35" s="77"/>
      <c r="E35" s="77"/>
      <c r="F35" s="77"/>
      <c r="G35" s="77"/>
      <c r="H35" s="78"/>
      <c r="I35" s="93"/>
      <c r="J35" s="70"/>
      <c r="K35" s="69"/>
      <c r="L35" s="94"/>
      <c r="M35" s="88"/>
      <c r="N35" s="95"/>
      <c r="O35" s="96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1"/>
      <c r="B36" s="32"/>
      <c r="C36" s="172" t="s">
        <v>114</v>
      </c>
      <c r="D36" s="173"/>
      <c r="E36" s="173"/>
      <c r="F36" s="173"/>
      <c r="G36" s="174"/>
      <c r="H36" s="97">
        <f>SUM(H26:H35)</f>
        <v>8</v>
      </c>
      <c r="I36" s="98">
        <f>IF(H31=0,"",H31/B26)</f>
        <v>0.32</v>
      </c>
      <c r="J36" s="98">
        <f>IF(H36=0,"",H36/B26)</f>
        <v>0.32</v>
      </c>
      <c r="K36" s="98" t="str">
        <f>IF(H34=0,"",J36-I36)</f>
        <v/>
      </c>
      <c r="L36" s="5"/>
      <c r="M36" s="32"/>
      <c r="N36" s="23"/>
      <c r="O36" s="5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32"/>
      <c r="B37" s="32"/>
      <c r="C37" s="32"/>
      <c r="D37" s="32"/>
      <c r="E37" s="32"/>
      <c r="F37" s="32"/>
      <c r="G37" s="32"/>
      <c r="H37" s="32"/>
      <c r="I37" s="5"/>
      <c r="J37" s="5"/>
      <c r="K37" s="32"/>
      <c r="L37" s="5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2"/>
      <c r="B38" s="32"/>
      <c r="C38" s="32"/>
      <c r="D38" s="32"/>
      <c r="E38" s="32"/>
      <c r="F38" s="32"/>
      <c r="G38" s="32"/>
      <c r="H38" s="32"/>
      <c r="I38" s="5"/>
      <c r="J38" s="5"/>
      <c r="K38" s="32"/>
      <c r="L38" s="5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26.25" customHeight="1">
      <c r="A39" s="4"/>
      <c r="B39" s="178" t="s">
        <v>99</v>
      </c>
      <c r="C39" s="179"/>
      <c r="D39" s="179"/>
      <c r="E39" s="179"/>
      <c r="F39" s="179"/>
      <c r="G39" s="179"/>
      <c r="H39" s="73">
        <v>1502</v>
      </c>
      <c r="I39" s="74"/>
      <c r="J39" s="74"/>
      <c r="K39" s="74"/>
      <c r="L39" s="74"/>
      <c r="M39" s="74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30" customHeight="1">
      <c r="A40" s="180" t="s">
        <v>9</v>
      </c>
      <c r="B40" s="181" t="s">
        <v>100</v>
      </c>
      <c r="C40" s="182"/>
      <c r="D40" s="182"/>
      <c r="E40" s="182"/>
      <c r="F40" s="182"/>
      <c r="G40" s="182"/>
      <c r="H40" s="183" t="s">
        <v>10</v>
      </c>
      <c r="I40" s="177" t="s">
        <v>2</v>
      </c>
      <c r="J40" s="177" t="s">
        <v>3</v>
      </c>
      <c r="K40" s="184" t="s">
        <v>4</v>
      </c>
      <c r="L40" s="177" t="s">
        <v>5</v>
      </c>
      <c r="M40" s="175" t="s">
        <v>6</v>
      </c>
      <c r="N40" s="175" t="s">
        <v>7</v>
      </c>
      <c r="O40" s="177" t="s">
        <v>8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176"/>
      <c r="B41" s="75" t="s">
        <v>101</v>
      </c>
      <c r="C41" s="75" t="s">
        <v>102</v>
      </c>
      <c r="D41" s="75" t="s">
        <v>103</v>
      </c>
      <c r="E41" s="75" t="s">
        <v>104</v>
      </c>
      <c r="F41" s="75" t="s">
        <v>105</v>
      </c>
      <c r="G41" s="75" t="s">
        <v>106</v>
      </c>
      <c r="H41" s="176"/>
      <c r="I41" s="176"/>
      <c r="J41" s="176"/>
      <c r="K41" s="176"/>
      <c r="L41" s="176"/>
      <c r="M41" s="176"/>
      <c r="N41" s="176"/>
      <c r="O41" s="176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89" t="s">
        <v>94</v>
      </c>
      <c r="B42" s="77">
        <v>198</v>
      </c>
      <c r="C42" s="77"/>
      <c r="D42" s="77"/>
      <c r="E42" s="77"/>
      <c r="F42" s="77"/>
      <c r="G42" s="77"/>
      <c r="H42" s="78"/>
      <c r="I42" s="79"/>
      <c r="J42" s="47"/>
      <c r="K42" s="48"/>
      <c r="L42" s="17"/>
      <c r="M42" s="80">
        <v>198</v>
      </c>
      <c r="N42" s="43"/>
      <c r="O42" s="17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89" t="s">
        <v>83</v>
      </c>
      <c r="B43" s="77"/>
      <c r="C43" s="77">
        <v>326</v>
      </c>
      <c r="D43" s="77"/>
      <c r="E43" s="77"/>
      <c r="F43" s="77"/>
      <c r="G43" s="77"/>
      <c r="H43" s="78"/>
      <c r="I43" s="81"/>
      <c r="J43" s="5"/>
      <c r="K43" s="82"/>
      <c r="L43" s="83">
        <f>IF(C43=0,"",C43/B42)</f>
        <v>1.6464646464646464</v>
      </c>
      <c r="M43" s="84">
        <v>327</v>
      </c>
      <c r="N43" s="85">
        <f t="shared" ref="N43:N47" si="4">IF(M43=0,"",M43/M42)</f>
        <v>1.6515151515151516</v>
      </c>
      <c r="O43" s="85">
        <f t="shared" ref="O43:O47" si="5">IF(M43=0,"",100%-N43)</f>
        <v>-0.6515151515151516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89" t="s">
        <v>97</v>
      </c>
      <c r="B44" s="77"/>
      <c r="C44" s="77"/>
      <c r="D44" s="77">
        <v>306</v>
      </c>
      <c r="E44" s="77"/>
      <c r="F44" s="77"/>
      <c r="G44" s="77"/>
      <c r="H44" s="78"/>
      <c r="I44" s="81"/>
      <c r="J44" s="5"/>
      <c r="K44" s="82"/>
      <c r="L44" s="86">
        <f>IF(D44=0,"",D44/C43)</f>
        <v>0.93865030674846628</v>
      </c>
      <c r="M44" s="84">
        <v>310</v>
      </c>
      <c r="N44" s="87">
        <f t="shared" si="4"/>
        <v>0.94801223241590216</v>
      </c>
      <c r="O44" s="87">
        <f t="shared" si="5"/>
        <v>5.1987767584097844E-2</v>
      </c>
      <c r="P44" s="11">
        <v>0.8</v>
      </c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89" t="s">
        <v>125</v>
      </c>
      <c r="B45" s="77"/>
      <c r="C45" s="77"/>
      <c r="D45" s="77"/>
      <c r="E45" s="77">
        <v>266</v>
      </c>
      <c r="F45" s="77"/>
      <c r="G45" s="77"/>
      <c r="H45" s="78"/>
      <c r="I45" s="81"/>
      <c r="J45" s="5"/>
      <c r="K45" s="82"/>
      <c r="L45" s="86">
        <f>IF(E45=0,"",E45/D44)</f>
        <v>0.86928104575163401</v>
      </c>
      <c r="M45" s="84">
        <v>270</v>
      </c>
      <c r="N45" s="87">
        <f t="shared" si="4"/>
        <v>0.87096774193548387</v>
      </c>
      <c r="O45" s="87">
        <f t="shared" si="5"/>
        <v>0.12903225806451613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89" t="s">
        <v>107</v>
      </c>
      <c r="B46" s="77"/>
      <c r="C46" s="77"/>
      <c r="D46" s="77"/>
      <c r="E46" s="77"/>
      <c r="F46" s="77">
        <v>159</v>
      </c>
      <c r="G46" s="77"/>
      <c r="H46" s="78">
        <v>8</v>
      </c>
      <c r="I46" s="81"/>
      <c r="J46" s="5"/>
      <c r="K46" s="82"/>
      <c r="L46" s="86">
        <f>IF(F46=0,"",F46/E45)</f>
        <v>0.59774436090225569</v>
      </c>
      <c r="M46" s="84">
        <v>168</v>
      </c>
      <c r="N46" s="87">
        <f t="shared" si="4"/>
        <v>0.62222222222222223</v>
      </c>
      <c r="O46" s="87">
        <f t="shared" si="5"/>
        <v>0.37777777777777777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89" t="s">
        <v>108</v>
      </c>
      <c r="B47" s="77"/>
      <c r="C47" s="77"/>
      <c r="D47" s="77"/>
      <c r="E47" s="77"/>
      <c r="F47" s="77"/>
      <c r="G47" s="77"/>
      <c r="H47" s="78"/>
      <c r="I47" s="81"/>
      <c r="J47" s="5"/>
      <c r="K47" s="82"/>
      <c r="L47" s="86" t="str">
        <f>IF(G47=0,"",G47/F46)</f>
        <v/>
      </c>
      <c r="M47" s="88"/>
      <c r="N47" s="87" t="str">
        <f t="shared" si="4"/>
        <v/>
      </c>
      <c r="O47" s="87" t="str">
        <f t="shared" si="5"/>
        <v/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5.75" customHeight="1">
      <c r="A48" s="89" t="s">
        <v>109</v>
      </c>
      <c r="B48" s="77"/>
      <c r="C48" s="77"/>
      <c r="D48" s="77"/>
      <c r="E48" s="77"/>
      <c r="F48" s="77"/>
      <c r="G48" s="77"/>
      <c r="H48" s="78"/>
      <c r="I48" s="81"/>
      <c r="J48" s="5"/>
      <c r="K48" s="32"/>
      <c r="L48" s="90"/>
      <c r="M48" s="88"/>
      <c r="N48" s="91"/>
      <c r="O48" s="9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.75" customHeight="1">
      <c r="A49" s="89" t="s">
        <v>110</v>
      </c>
      <c r="B49" s="77"/>
      <c r="C49" s="77"/>
      <c r="D49" s="77"/>
      <c r="E49" s="77"/>
      <c r="F49" s="77"/>
      <c r="G49" s="77"/>
      <c r="H49" s="78"/>
      <c r="I49" s="81"/>
      <c r="J49" s="5"/>
      <c r="K49" s="32"/>
      <c r="L49" s="90"/>
      <c r="M49" s="88"/>
      <c r="N49" s="91"/>
      <c r="O49" s="9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5.75" customHeight="1">
      <c r="A50" s="89"/>
      <c r="B50" s="77"/>
      <c r="C50" s="77"/>
      <c r="D50" s="77"/>
      <c r="E50" s="77"/>
      <c r="F50" s="77"/>
      <c r="G50" s="77"/>
      <c r="H50" s="78"/>
      <c r="I50" s="81"/>
      <c r="J50" s="5"/>
      <c r="K50" s="32"/>
      <c r="L50" s="90"/>
      <c r="M50" s="88"/>
      <c r="N50" s="91"/>
      <c r="O50" s="9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75" customHeight="1">
      <c r="A51" s="89"/>
      <c r="B51" s="77"/>
      <c r="C51" s="77"/>
      <c r="D51" s="77"/>
      <c r="E51" s="77"/>
      <c r="F51" s="77"/>
      <c r="G51" s="77"/>
      <c r="H51" s="78"/>
      <c r="I51" s="93"/>
      <c r="J51" s="70"/>
      <c r="K51" s="69"/>
      <c r="L51" s="94"/>
      <c r="M51" s="88"/>
      <c r="N51" s="95"/>
      <c r="O51" s="96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8.75" customHeight="1">
      <c r="A52" s="31"/>
      <c r="B52" s="32"/>
      <c r="C52" s="172" t="s">
        <v>114</v>
      </c>
      <c r="D52" s="173"/>
      <c r="E52" s="173"/>
      <c r="F52" s="173"/>
      <c r="G52" s="174"/>
      <c r="H52" s="97">
        <f>SUM(H42:H51)</f>
        <v>8</v>
      </c>
      <c r="I52" s="98">
        <f>IF(SUM(H46:H47)=0,"",SUM(H46:H47)/B42)</f>
        <v>4.0404040404040407E-2</v>
      </c>
      <c r="J52" s="98">
        <f>IF(H52=0,"",H52/B42)</f>
        <v>4.0404040404040407E-2</v>
      </c>
      <c r="K52" s="98" t="str">
        <f>IF(H50=0,"",J52-I52)</f>
        <v/>
      </c>
      <c r="L52" s="5"/>
      <c r="M52" s="32"/>
      <c r="N52" s="23"/>
      <c r="O52" s="5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32"/>
      <c r="B53" s="32"/>
      <c r="C53" s="32"/>
      <c r="D53" s="32"/>
      <c r="E53" s="32"/>
      <c r="F53" s="32"/>
      <c r="G53" s="32"/>
      <c r="H53" s="32"/>
      <c r="I53" s="5"/>
      <c r="J53" s="5"/>
      <c r="K53" s="32"/>
      <c r="L53" s="5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2"/>
      <c r="B54" s="32"/>
      <c r="C54" s="32"/>
      <c r="D54" s="32"/>
      <c r="E54" s="32"/>
      <c r="F54" s="32"/>
      <c r="G54" s="32"/>
      <c r="H54" s="32"/>
      <c r="I54" s="5"/>
      <c r="J54" s="5"/>
      <c r="K54" s="32"/>
      <c r="L54" s="5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26.25" customHeight="1">
      <c r="A55" s="4"/>
      <c r="B55" s="178" t="s">
        <v>99</v>
      </c>
      <c r="C55" s="179"/>
      <c r="D55" s="179"/>
      <c r="E55" s="179"/>
      <c r="F55" s="179"/>
      <c r="G55" s="179"/>
      <c r="H55" s="73">
        <v>1601</v>
      </c>
      <c r="I55" s="74"/>
      <c r="J55" s="74"/>
      <c r="K55" s="74"/>
      <c r="L55" s="74"/>
      <c r="M55" s="74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30" customHeight="1">
      <c r="A56" s="180" t="s">
        <v>9</v>
      </c>
      <c r="B56" s="181" t="s">
        <v>100</v>
      </c>
      <c r="C56" s="182"/>
      <c r="D56" s="182"/>
      <c r="E56" s="182"/>
      <c r="F56" s="182"/>
      <c r="G56" s="182"/>
      <c r="H56" s="183" t="s">
        <v>10</v>
      </c>
      <c r="I56" s="177" t="s">
        <v>2</v>
      </c>
      <c r="J56" s="177" t="s">
        <v>3</v>
      </c>
      <c r="K56" s="184" t="s">
        <v>4</v>
      </c>
      <c r="L56" s="177" t="s">
        <v>5</v>
      </c>
      <c r="M56" s="175" t="s">
        <v>6</v>
      </c>
      <c r="N56" s="175" t="s">
        <v>7</v>
      </c>
      <c r="O56" s="177" t="s">
        <v>8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176"/>
      <c r="B57" s="75" t="s">
        <v>101</v>
      </c>
      <c r="C57" s="75" t="s">
        <v>102</v>
      </c>
      <c r="D57" s="75" t="s">
        <v>103</v>
      </c>
      <c r="E57" s="75" t="s">
        <v>104</v>
      </c>
      <c r="F57" s="75" t="s">
        <v>105</v>
      </c>
      <c r="G57" s="75" t="s">
        <v>106</v>
      </c>
      <c r="H57" s="176"/>
      <c r="I57" s="176"/>
      <c r="J57" s="176"/>
      <c r="K57" s="176"/>
      <c r="L57" s="176"/>
      <c r="M57" s="176"/>
      <c r="N57" s="176"/>
      <c r="O57" s="176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89" t="s">
        <v>83</v>
      </c>
      <c r="B58" s="77">
        <v>28</v>
      </c>
      <c r="C58" s="77"/>
      <c r="D58" s="77"/>
      <c r="E58" s="77"/>
      <c r="F58" s="77"/>
      <c r="G58" s="77"/>
      <c r="H58" s="78"/>
      <c r="I58" s="79"/>
      <c r="J58" s="47"/>
      <c r="K58" s="48"/>
      <c r="L58" s="17"/>
      <c r="M58" s="80">
        <v>28</v>
      </c>
      <c r="N58" s="43"/>
      <c r="O58" s="17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89" t="s">
        <v>97</v>
      </c>
      <c r="B59" s="77"/>
      <c r="C59" s="77">
        <v>27</v>
      </c>
      <c r="D59" s="77"/>
      <c r="E59" s="77"/>
      <c r="F59" s="77"/>
      <c r="G59" s="77"/>
      <c r="H59" s="78"/>
      <c r="I59" s="81"/>
      <c r="J59" s="5"/>
      <c r="K59" s="82"/>
      <c r="L59" s="83">
        <f>IF(C59=0,"",C59/B58)</f>
        <v>0.9642857142857143</v>
      </c>
      <c r="M59" s="84">
        <v>27</v>
      </c>
      <c r="N59" s="85">
        <f t="shared" ref="N59:N63" si="6">IF(M59=0,"",M59/M58)</f>
        <v>0.9642857142857143</v>
      </c>
      <c r="O59" s="85">
        <f t="shared" ref="O59:O63" si="7">IF(M59=0,"",100%-N59)</f>
        <v>3.5714285714285698E-2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89" t="s">
        <v>125</v>
      </c>
      <c r="B60" s="77"/>
      <c r="C60" s="77"/>
      <c r="D60" s="77">
        <v>25</v>
      </c>
      <c r="E60" s="77"/>
      <c r="F60" s="77"/>
      <c r="G60" s="77"/>
      <c r="H60" s="78"/>
      <c r="I60" s="81"/>
      <c r="J60" s="5"/>
      <c r="K60" s="82"/>
      <c r="L60" s="86">
        <f>IF(D60=0,"",D60/C59)</f>
        <v>0.92592592592592593</v>
      </c>
      <c r="M60" s="84">
        <v>25</v>
      </c>
      <c r="N60" s="87">
        <f t="shared" si="6"/>
        <v>0.92592592592592593</v>
      </c>
      <c r="O60" s="87">
        <f t="shared" si="7"/>
        <v>7.407407407407407E-2</v>
      </c>
      <c r="P60" s="11">
        <f>M60/M58</f>
        <v>0.8928571428571429</v>
      </c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89" t="s">
        <v>107</v>
      </c>
      <c r="B61" s="77"/>
      <c r="C61" s="77"/>
      <c r="D61" s="77"/>
      <c r="E61" s="77">
        <v>22</v>
      </c>
      <c r="F61" s="77"/>
      <c r="G61" s="77"/>
      <c r="H61" s="78"/>
      <c r="I61" s="81"/>
      <c r="J61" s="5"/>
      <c r="K61" s="82"/>
      <c r="L61" s="86">
        <f>IF(E61=0,"",E61/D60)</f>
        <v>0.88</v>
      </c>
      <c r="M61" s="84">
        <v>23</v>
      </c>
      <c r="N61" s="87">
        <f t="shared" si="6"/>
        <v>0.92</v>
      </c>
      <c r="O61" s="87">
        <f t="shared" si="7"/>
        <v>7.999999999999996E-2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89" t="s">
        <v>108</v>
      </c>
      <c r="B62" s="77"/>
      <c r="C62" s="77"/>
      <c r="D62" s="77"/>
      <c r="E62" s="77"/>
      <c r="F62" s="77"/>
      <c r="G62" s="77"/>
      <c r="H62" s="78"/>
      <c r="I62" s="81"/>
      <c r="J62" s="5"/>
      <c r="K62" s="82"/>
      <c r="L62" s="86" t="str">
        <f>IF(F62=0,"",F62/E61)</f>
        <v/>
      </c>
      <c r="M62" s="84"/>
      <c r="N62" s="87" t="str">
        <f t="shared" si="6"/>
        <v/>
      </c>
      <c r="O62" s="87" t="str">
        <f t="shared" si="7"/>
        <v/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89" t="s">
        <v>109</v>
      </c>
      <c r="B63" s="77"/>
      <c r="C63" s="77"/>
      <c r="D63" s="77"/>
      <c r="E63" s="77"/>
      <c r="F63" s="77"/>
      <c r="G63" s="77"/>
      <c r="H63" s="78"/>
      <c r="I63" s="81"/>
      <c r="J63" s="5"/>
      <c r="K63" s="82"/>
      <c r="L63" s="86" t="str">
        <f>IF(G63=0,"",G63/F62)</f>
        <v/>
      </c>
      <c r="M63" s="88"/>
      <c r="N63" s="87" t="str">
        <f t="shared" si="6"/>
        <v/>
      </c>
      <c r="O63" s="87" t="str">
        <f t="shared" si="7"/>
        <v/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89"/>
      <c r="B64" s="77"/>
      <c r="C64" s="77"/>
      <c r="D64" s="77"/>
      <c r="E64" s="77"/>
      <c r="F64" s="77"/>
      <c r="G64" s="77"/>
      <c r="H64" s="78"/>
      <c r="I64" s="81"/>
      <c r="J64" s="5"/>
      <c r="K64" s="32"/>
      <c r="L64" s="90"/>
      <c r="M64" s="88"/>
      <c r="N64" s="91"/>
      <c r="O64" s="9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89"/>
      <c r="B65" s="77"/>
      <c r="C65" s="77"/>
      <c r="D65" s="77"/>
      <c r="E65" s="77"/>
      <c r="F65" s="77"/>
      <c r="G65" s="77"/>
      <c r="H65" s="78"/>
      <c r="I65" s="81"/>
      <c r="J65" s="5"/>
      <c r="K65" s="32"/>
      <c r="L65" s="90"/>
      <c r="M65" s="88"/>
      <c r="N65" s="91"/>
      <c r="O65" s="9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89"/>
      <c r="B66" s="77"/>
      <c r="C66" s="77"/>
      <c r="D66" s="77"/>
      <c r="E66" s="77"/>
      <c r="F66" s="77"/>
      <c r="G66" s="77"/>
      <c r="H66" s="78"/>
      <c r="I66" s="81"/>
      <c r="J66" s="5"/>
      <c r="K66" s="32"/>
      <c r="L66" s="90"/>
      <c r="M66" s="88"/>
      <c r="N66" s="91"/>
      <c r="O66" s="9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89"/>
      <c r="B67" s="77"/>
      <c r="C67" s="77"/>
      <c r="D67" s="77"/>
      <c r="E67" s="77"/>
      <c r="F67" s="77"/>
      <c r="G67" s="77"/>
      <c r="H67" s="78"/>
      <c r="I67" s="93"/>
      <c r="J67" s="70"/>
      <c r="K67" s="69"/>
      <c r="L67" s="94"/>
      <c r="M67" s="88"/>
      <c r="N67" s="95"/>
      <c r="O67" s="96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8.75" customHeight="1">
      <c r="A68" s="31"/>
      <c r="B68" s="32"/>
      <c r="C68" s="172" t="s">
        <v>114</v>
      </c>
      <c r="D68" s="173"/>
      <c r="E68" s="173"/>
      <c r="F68" s="173"/>
      <c r="G68" s="174"/>
      <c r="H68" s="97">
        <f>SUM(H58:H67)</f>
        <v>0</v>
      </c>
      <c r="I68" s="98" t="str">
        <f>IF(H66=0,"",H66/B58)</f>
        <v/>
      </c>
      <c r="J68" s="98" t="str">
        <f>IF(H68=0,"",H68/B58)</f>
        <v/>
      </c>
      <c r="K68" s="98" t="str">
        <f>IF(H66=0,"",J68-I68)</f>
        <v/>
      </c>
      <c r="L68" s="5"/>
      <c r="M68" s="32"/>
      <c r="N68" s="23"/>
      <c r="O68" s="5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/>
      <c r="B69" s="32"/>
      <c r="C69" s="32"/>
      <c r="D69" s="32"/>
      <c r="E69" s="32"/>
      <c r="F69" s="32"/>
      <c r="G69" s="32"/>
      <c r="H69" s="32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/>
      <c r="B70" s="32"/>
      <c r="C70" s="32"/>
      <c r="D70" s="32"/>
      <c r="E70" s="32"/>
      <c r="F70" s="32"/>
      <c r="G70" s="32"/>
      <c r="H70" s="32"/>
      <c r="I70" s="5"/>
      <c r="J70" s="5"/>
      <c r="K70" s="32"/>
      <c r="L70" s="5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26.25" customHeight="1">
      <c r="A71" s="4"/>
      <c r="B71" s="178" t="s">
        <v>99</v>
      </c>
      <c r="C71" s="179"/>
      <c r="D71" s="179"/>
      <c r="E71" s="179"/>
      <c r="F71" s="179"/>
      <c r="G71" s="179"/>
      <c r="H71" s="73">
        <v>1602</v>
      </c>
      <c r="I71" s="74"/>
      <c r="J71" s="74"/>
      <c r="K71" s="74"/>
      <c r="L71" s="74"/>
      <c r="M71" s="74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30" customHeight="1">
      <c r="A72" s="180" t="s">
        <v>9</v>
      </c>
      <c r="B72" s="181" t="s">
        <v>100</v>
      </c>
      <c r="C72" s="182"/>
      <c r="D72" s="182"/>
      <c r="E72" s="182"/>
      <c r="F72" s="182"/>
      <c r="G72" s="182"/>
      <c r="H72" s="183" t="s">
        <v>10</v>
      </c>
      <c r="I72" s="177" t="s">
        <v>2</v>
      </c>
      <c r="J72" s="177" t="s">
        <v>3</v>
      </c>
      <c r="K72" s="184" t="s">
        <v>4</v>
      </c>
      <c r="L72" s="177" t="s">
        <v>5</v>
      </c>
      <c r="M72" s="175" t="s">
        <v>6</v>
      </c>
      <c r="N72" s="175" t="s">
        <v>7</v>
      </c>
      <c r="O72" s="177" t="s">
        <v>8</v>
      </c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176"/>
      <c r="B73" s="75" t="s">
        <v>101</v>
      </c>
      <c r="C73" s="75" t="s">
        <v>102</v>
      </c>
      <c r="D73" s="75" t="s">
        <v>103</v>
      </c>
      <c r="E73" s="75" t="s">
        <v>104</v>
      </c>
      <c r="F73" s="75" t="s">
        <v>105</v>
      </c>
      <c r="G73" s="75" t="s">
        <v>106</v>
      </c>
      <c r="H73" s="176"/>
      <c r="I73" s="176"/>
      <c r="J73" s="176"/>
      <c r="K73" s="176"/>
      <c r="L73" s="176"/>
      <c r="M73" s="176"/>
      <c r="N73" s="176"/>
      <c r="O73" s="176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89" t="s">
        <v>97</v>
      </c>
      <c r="B74" s="77">
        <v>377</v>
      </c>
      <c r="C74" s="77"/>
      <c r="D74" s="77"/>
      <c r="E74" s="77"/>
      <c r="F74" s="77"/>
      <c r="G74" s="77"/>
      <c r="H74" s="78"/>
      <c r="I74" s="79"/>
      <c r="J74" s="47"/>
      <c r="K74" s="48"/>
      <c r="L74" s="17"/>
      <c r="M74" s="80">
        <f>B74</f>
        <v>377</v>
      </c>
      <c r="N74" s="43"/>
      <c r="O74" s="17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89" t="s">
        <v>125</v>
      </c>
      <c r="B75" s="77"/>
      <c r="C75" s="77">
        <v>344</v>
      </c>
      <c r="D75" s="77"/>
      <c r="E75" s="77"/>
      <c r="F75" s="77"/>
      <c r="G75" s="77"/>
      <c r="H75" s="78"/>
      <c r="I75" s="81"/>
      <c r="J75" s="5"/>
      <c r="K75" s="82"/>
      <c r="L75" s="83">
        <f>IF(C75=0,"",C75/B74)</f>
        <v>0.91246684350132623</v>
      </c>
      <c r="M75" s="84">
        <v>344</v>
      </c>
      <c r="N75" s="85">
        <f t="shared" ref="N75:N79" si="8">IF(M75=0,"",M75/M74)</f>
        <v>0.91246684350132623</v>
      </c>
      <c r="O75" s="85">
        <f t="shared" ref="O75:O79" si="9">IF(M75=0,"",100%-N75)</f>
        <v>8.753315649867377E-2</v>
      </c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89" t="s">
        <v>107</v>
      </c>
      <c r="B76" s="77"/>
      <c r="C76" s="77"/>
      <c r="D76" s="77">
        <v>174</v>
      </c>
      <c r="E76" s="77"/>
      <c r="F76" s="77"/>
      <c r="G76" s="77"/>
      <c r="H76" s="78"/>
      <c r="I76" s="81"/>
      <c r="J76" s="5"/>
      <c r="K76" s="82"/>
      <c r="L76" s="86">
        <f>IF(D76=0,"",D76/C75)</f>
        <v>0.5058139534883721</v>
      </c>
      <c r="M76" s="84">
        <v>177</v>
      </c>
      <c r="N76" s="87">
        <f t="shared" si="8"/>
        <v>0.51453488372093026</v>
      </c>
      <c r="O76" s="87">
        <f t="shared" si="9"/>
        <v>0.48546511627906974</v>
      </c>
      <c r="P76" s="11">
        <f>M76/M74</f>
        <v>0.46949602122015915</v>
      </c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89" t="s">
        <v>108</v>
      </c>
      <c r="B77" s="77"/>
      <c r="C77" s="77"/>
      <c r="D77" s="77"/>
      <c r="E77" s="77"/>
      <c r="F77" s="77"/>
      <c r="G77" s="77"/>
      <c r="H77" s="78"/>
      <c r="I77" s="81"/>
      <c r="J77" s="5"/>
      <c r="K77" s="82"/>
      <c r="L77" s="86" t="str">
        <f>IF(E77=0,"",E77/D76)</f>
        <v/>
      </c>
      <c r="M77" s="84"/>
      <c r="N77" s="87" t="str">
        <f t="shared" si="8"/>
        <v/>
      </c>
      <c r="O77" s="87" t="str">
        <f t="shared" si="9"/>
        <v/>
      </c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89" t="s">
        <v>109</v>
      </c>
      <c r="B78" s="77"/>
      <c r="C78" s="77"/>
      <c r="D78" s="77"/>
      <c r="E78" s="77"/>
      <c r="F78" s="77"/>
      <c r="G78" s="77"/>
      <c r="H78" s="78"/>
      <c r="I78" s="81"/>
      <c r="J78" s="5"/>
      <c r="K78" s="82"/>
      <c r="L78" s="86" t="str">
        <f>IF(F78=0,"",F78/E77)</f>
        <v/>
      </c>
      <c r="M78" s="84"/>
      <c r="N78" s="87" t="str">
        <f t="shared" si="8"/>
        <v/>
      </c>
      <c r="O78" s="87" t="str">
        <f t="shared" si="9"/>
        <v/>
      </c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89" t="s">
        <v>110</v>
      </c>
      <c r="B79" s="77"/>
      <c r="C79" s="77"/>
      <c r="D79" s="77"/>
      <c r="E79" s="77"/>
      <c r="F79" s="77"/>
      <c r="G79" s="77"/>
      <c r="H79" s="78"/>
      <c r="I79" s="81"/>
      <c r="J79" s="5"/>
      <c r="K79" s="82"/>
      <c r="L79" s="86" t="str">
        <f>IF(G79=0,"",G79/F78)</f>
        <v/>
      </c>
      <c r="M79" s="88"/>
      <c r="N79" s="87" t="str">
        <f t="shared" si="8"/>
        <v/>
      </c>
      <c r="O79" s="87" t="str">
        <f t="shared" si="9"/>
        <v/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89"/>
      <c r="B80" s="77"/>
      <c r="C80" s="77"/>
      <c r="D80" s="77"/>
      <c r="E80" s="77"/>
      <c r="F80" s="77"/>
      <c r="G80" s="77"/>
      <c r="H80" s="78"/>
      <c r="I80" s="81"/>
      <c r="J80" s="5"/>
      <c r="K80" s="32"/>
      <c r="L80" s="90"/>
      <c r="M80" s="88"/>
      <c r="N80" s="91"/>
      <c r="O80" s="9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89"/>
      <c r="B81" s="77"/>
      <c r="C81" s="77"/>
      <c r="D81" s="77"/>
      <c r="E81" s="77"/>
      <c r="F81" s="77"/>
      <c r="G81" s="77"/>
      <c r="H81" s="78"/>
      <c r="I81" s="81"/>
      <c r="J81" s="5"/>
      <c r="K81" s="32"/>
      <c r="L81" s="90"/>
      <c r="M81" s="88"/>
      <c r="N81" s="91"/>
      <c r="O81" s="9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89"/>
      <c r="B82" s="77"/>
      <c r="C82" s="77"/>
      <c r="D82" s="77"/>
      <c r="E82" s="77"/>
      <c r="F82" s="77"/>
      <c r="G82" s="77"/>
      <c r="H82" s="78"/>
      <c r="I82" s="81"/>
      <c r="J82" s="5"/>
      <c r="K82" s="32"/>
      <c r="L82" s="90"/>
      <c r="M82" s="88"/>
      <c r="N82" s="91"/>
      <c r="O82" s="9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89"/>
      <c r="B83" s="77"/>
      <c r="C83" s="77"/>
      <c r="D83" s="77"/>
      <c r="E83" s="77"/>
      <c r="F83" s="77"/>
      <c r="G83" s="77"/>
      <c r="H83" s="78"/>
      <c r="I83" s="93"/>
      <c r="J83" s="70"/>
      <c r="K83" s="69"/>
      <c r="L83" s="94"/>
      <c r="M83" s="88"/>
      <c r="N83" s="95"/>
      <c r="O83" s="96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8.75" customHeight="1">
      <c r="A84" s="31"/>
      <c r="B84" s="32"/>
      <c r="C84" s="172" t="s">
        <v>114</v>
      </c>
      <c r="D84" s="173"/>
      <c r="E84" s="173"/>
      <c r="F84" s="173"/>
      <c r="G84" s="174"/>
      <c r="H84" s="97">
        <f>SUM(H74:H83)</f>
        <v>0</v>
      </c>
      <c r="I84" s="98" t="str">
        <f>IF(H82=0,"",H82/B74)</f>
        <v/>
      </c>
      <c r="J84" s="98" t="str">
        <f>IF(H84=0,"",H84/B74)</f>
        <v/>
      </c>
      <c r="K84" s="98" t="str">
        <f>IF(H82=0,"",J84-I84)</f>
        <v/>
      </c>
      <c r="L84" s="5"/>
      <c r="M84" s="32"/>
      <c r="N84" s="23"/>
      <c r="O84" s="5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/>
      <c r="B85" s="32"/>
      <c r="C85" s="32"/>
      <c r="D85" s="32"/>
      <c r="E85" s="32"/>
      <c r="F85" s="32"/>
      <c r="G85" s="32"/>
      <c r="H85" s="32"/>
      <c r="I85" s="5"/>
      <c r="J85" s="5"/>
      <c r="K85" s="32"/>
      <c r="L85" s="5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/>
      <c r="B86" s="32"/>
      <c r="C86" s="32"/>
      <c r="D86" s="32"/>
      <c r="E86" s="32"/>
      <c r="F86" s="32"/>
      <c r="G86" s="32"/>
      <c r="H86" s="32"/>
      <c r="I86" s="5"/>
      <c r="J86" s="5"/>
      <c r="K86" s="32"/>
      <c r="L86" s="5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32"/>
      <c r="B87" s="32"/>
      <c r="C87" s="32"/>
      <c r="D87" s="32"/>
      <c r="E87" s="32"/>
      <c r="F87" s="32"/>
      <c r="G87" s="32"/>
      <c r="H87" s="32"/>
      <c r="I87" s="5"/>
      <c r="J87" s="5"/>
      <c r="K87" s="32"/>
      <c r="L87" s="5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>
      <c r="A88" s="32"/>
      <c r="B88" s="32"/>
      <c r="C88" s="32"/>
      <c r="D88" s="32"/>
      <c r="E88" s="32"/>
      <c r="F88" s="32"/>
      <c r="G88" s="32"/>
      <c r="H88" s="32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32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26.25" customHeight="1">
      <c r="A90" s="4"/>
      <c r="B90" s="178" t="s">
        <v>99</v>
      </c>
      <c r="C90" s="179"/>
      <c r="D90" s="179"/>
      <c r="E90" s="179"/>
      <c r="F90" s="179"/>
      <c r="G90" s="179"/>
      <c r="H90" s="73">
        <v>1701</v>
      </c>
      <c r="I90" s="74"/>
      <c r="J90" s="74"/>
      <c r="K90" s="74"/>
      <c r="L90" s="74"/>
      <c r="M90" s="74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20.25" customHeight="1">
      <c r="A91" s="180" t="s">
        <v>9</v>
      </c>
      <c r="B91" s="181" t="s">
        <v>100</v>
      </c>
      <c r="C91" s="182"/>
      <c r="D91" s="182"/>
      <c r="E91" s="182"/>
      <c r="F91" s="182"/>
      <c r="G91" s="182"/>
      <c r="H91" s="183" t="s">
        <v>10</v>
      </c>
      <c r="I91" s="177" t="s">
        <v>2</v>
      </c>
      <c r="J91" s="177" t="s">
        <v>3</v>
      </c>
      <c r="K91" s="184" t="s">
        <v>4</v>
      </c>
      <c r="L91" s="177" t="s">
        <v>5</v>
      </c>
      <c r="M91" s="175" t="s">
        <v>6</v>
      </c>
      <c r="N91" s="175" t="s">
        <v>7</v>
      </c>
      <c r="O91" s="177" t="s">
        <v>8</v>
      </c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176"/>
      <c r="B92" s="75" t="s">
        <v>101</v>
      </c>
      <c r="C92" s="75" t="s">
        <v>102</v>
      </c>
      <c r="D92" s="75" t="s">
        <v>103</v>
      </c>
      <c r="E92" s="75" t="s">
        <v>104</v>
      </c>
      <c r="F92" s="75" t="s">
        <v>105</v>
      </c>
      <c r="G92" s="75" t="s">
        <v>106</v>
      </c>
      <c r="H92" s="176"/>
      <c r="I92" s="176"/>
      <c r="J92" s="176"/>
      <c r="K92" s="176"/>
      <c r="L92" s="176"/>
      <c r="M92" s="176"/>
      <c r="N92" s="176"/>
      <c r="O92" s="176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75">
        <v>1701</v>
      </c>
      <c r="B93" s="77">
        <v>33</v>
      </c>
      <c r="C93" s="77"/>
      <c r="D93" s="77"/>
      <c r="E93" s="77"/>
      <c r="F93" s="77"/>
      <c r="G93" s="77"/>
      <c r="H93" s="78"/>
      <c r="I93" s="79"/>
      <c r="J93" s="47"/>
      <c r="K93" s="48"/>
      <c r="L93" s="17"/>
      <c r="M93" s="80">
        <f>B93</f>
        <v>33</v>
      </c>
      <c r="N93" s="43"/>
      <c r="O93" s="17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75" t="s">
        <v>107</v>
      </c>
      <c r="B94" s="77"/>
      <c r="C94" s="77">
        <v>28</v>
      </c>
      <c r="D94" s="77"/>
      <c r="E94" s="77"/>
      <c r="F94" s="77"/>
      <c r="G94" s="77"/>
      <c r="H94" s="78"/>
      <c r="I94" s="81"/>
      <c r="J94" s="5"/>
      <c r="K94" s="82"/>
      <c r="L94" s="83">
        <f>IF(C94=0,"",C94/B93)</f>
        <v>0.84848484848484851</v>
      </c>
      <c r="M94" s="84">
        <v>29</v>
      </c>
      <c r="N94" s="85">
        <f t="shared" ref="N94:N98" si="10">IF(M94=0,"",M94/M93)</f>
        <v>0.87878787878787878</v>
      </c>
      <c r="O94" s="85">
        <f t="shared" ref="O94:O98" si="11">IF(M94=0,"",100%-N94)</f>
        <v>0.12121212121212122</v>
      </c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75" t="s">
        <v>108</v>
      </c>
      <c r="B95" s="77"/>
      <c r="C95" s="77"/>
      <c r="D95" s="77"/>
      <c r="E95" s="77"/>
      <c r="F95" s="77"/>
      <c r="G95" s="77"/>
      <c r="H95" s="78"/>
      <c r="I95" s="81"/>
      <c r="J95" s="5"/>
      <c r="K95" s="82"/>
      <c r="L95" s="86" t="str">
        <f>IF(D95=0,"",D95/C94)</f>
        <v/>
      </c>
      <c r="M95" s="84"/>
      <c r="N95" s="87" t="str">
        <f t="shared" si="10"/>
        <v/>
      </c>
      <c r="O95" s="87" t="str">
        <f t="shared" si="11"/>
        <v/>
      </c>
      <c r="P95" s="11">
        <f>M95/M93</f>
        <v>0</v>
      </c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75" t="s">
        <v>109</v>
      </c>
      <c r="B96" s="77"/>
      <c r="C96" s="77"/>
      <c r="D96" s="77"/>
      <c r="E96" s="77"/>
      <c r="F96" s="77"/>
      <c r="G96" s="77"/>
      <c r="H96" s="78"/>
      <c r="I96" s="81"/>
      <c r="J96" s="5"/>
      <c r="K96" s="82"/>
      <c r="L96" s="86" t="str">
        <f>IF(E96=0,"",E96/D95)</f>
        <v/>
      </c>
      <c r="M96" s="84"/>
      <c r="N96" s="87" t="str">
        <f t="shared" si="10"/>
        <v/>
      </c>
      <c r="O96" s="87" t="str">
        <f t="shared" si="11"/>
        <v/>
      </c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75" t="s">
        <v>110</v>
      </c>
      <c r="B97" s="77"/>
      <c r="C97" s="77"/>
      <c r="D97" s="77"/>
      <c r="E97" s="77"/>
      <c r="F97" s="77"/>
      <c r="G97" s="77"/>
      <c r="H97" s="78"/>
      <c r="I97" s="81"/>
      <c r="J97" s="5"/>
      <c r="K97" s="82"/>
      <c r="L97" s="86" t="str">
        <f>IF(F97=0,"",F97/E96)</f>
        <v/>
      </c>
      <c r="M97" s="84"/>
      <c r="N97" s="87" t="str">
        <f t="shared" si="10"/>
        <v/>
      </c>
      <c r="O97" s="87" t="str">
        <f t="shared" si="11"/>
        <v/>
      </c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75">
        <v>1902</v>
      </c>
      <c r="B98" s="77"/>
      <c r="C98" s="77"/>
      <c r="D98" s="77"/>
      <c r="E98" s="77"/>
      <c r="F98" s="77"/>
      <c r="G98" s="77"/>
      <c r="H98" s="78"/>
      <c r="I98" s="81"/>
      <c r="J98" s="5"/>
      <c r="K98" s="82"/>
      <c r="L98" s="86" t="str">
        <f>IF(G98=0,"",G98/F97)</f>
        <v/>
      </c>
      <c r="M98" s="88"/>
      <c r="N98" s="87" t="str">
        <f t="shared" si="10"/>
        <v/>
      </c>
      <c r="O98" s="87" t="str">
        <f t="shared" si="11"/>
        <v/>
      </c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89"/>
      <c r="B99" s="77"/>
      <c r="C99" s="77"/>
      <c r="D99" s="77"/>
      <c r="E99" s="77"/>
      <c r="F99" s="77"/>
      <c r="G99" s="77"/>
      <c r="H99" s="78"/>
      <c r="I99" s="81"/>
      <c r="J99" s="5"/>
      <c r="K99" s="32"/>
      <c r="L99" s="90"/>
      <c r="M99" s="88"/>
      <c r="N99" s="91"/>
      <c r="O99" s="9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89"/>
      <c r="B100" s="77"/>
      <c r="C100" s="77"/>
      <c r="D100" s="77"/>
      <c r="E100" s="77"/>
      <c r="F100" s="77"/>
      <c r="G100" s="77"/>
      <c r="H100" s="78"/>
      <c r="I100" s="81"/>
      <c r="J100" s="5"/>
      <c r="K100" s="32"/>
      <c r="L100" s="90"/>
      <c r="M100" s="88"/>
      <c r="N100" s="91"/>
      <c r="O100" s="9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89"/>
      <c r="B101" s="77"/>
      <c r="C101" s="77"/>
      <c r="D101" s="77"/>
      <c r="E101" s="77"/>
      <c r="F101" s="77"/>
      <c r="G101" s="77"/>
      <c r="H101" s="78"/>
      <c r="I101" s="81"/>
      <c r="J101" s="5"/>
      <c r="K101" s="32"/>
      <c r="L101" s="90"/>
      <c r="M101" s="88"/>
      <c r="N101" s="91"/>
      <c r="O101" s="9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89"/>
      <c r="B102" s="77"/>
      <c r="C102" s="77"/>
      <c r="D102" s="77"/>
      <c r="E102" s="77"/>
      <c r="F102" s="77"/>
      <c r="G102" s="77"/>
      <c r="H102" s="78"/>
      <c r="I102" s="93"/>
      <c r="J102" s="70"/>
      <c r="K102" s="69"/>
      <c r="L102" s="94"/>
      <c r="M102" s="88"/>
      <c r="N102" s="95"/>
      <c r="O102" s="96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8" customHeight="1">
      <c r="A103" s="31"/>
      <c r="B103" s="32"/>
      <c r="C103" s="172" t="s">
        <v>114</v>
      </c>
      <c r="D103" s="173"/>
      <c r="E103" s="173"/>
      <c r="F103" s="173"/>
      <c r="G103" s="174"/>
      <c r="H103" s="97">
        <f>SUM(H93:H102)</f>
        <v>0</v>
      </c>
      <c r="I103" s="98" t="str">
        <f>IF(H101=0,"",H101/B93)</f>
        <v/>
      </c>
      <c r="J103" s="98" t="str">
        <f>IF(H103=0,"",H103/B93)</f>
        <v/>
      </c>
      <c r="K103" s="98" t="str">
        <f>IF(H101=0,"",J103-I103)</f>
        <v/>
      </c>
      <c r="L103" s="5"/>
      <c r="M103" s="32"/>
      <c r="N103" s="23"/>
      <c r="O103" s="5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32"/>
      <c r="I104" s="5"/>
      <c r="J104" s="5"/>
      <c r="K104" s="32"/>
      <c r="L104" s="5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32"/>
      <c r="I105" s="5"/>
      <c r="J105" s="5"/>
      <c r="K105" s="32"/>
      <c r="L105" s="5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26.25" customHeight="1">
      <c r="A106" s="4"/>
      <c r="B106" s="178" t="s">
        <v>99</v>
      </c>
      <c r="C106" s="179"/>
      <c r="D106" s="179"/>
      <c r="E106" s="179"/>
      <c r="F106" s="179"/>
      <c r="G106" s="179"/>
      <c r="H106" s="73">
        <v>1702</v>
      </c>
      <c r="I106" s="74"/>
      <c r="J106" s="74"/>
      <c r="K106" s="74"/>
      <c r="L106" s="74"/>
      <c r="M106" s="74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20.25" customHeight="1">
      <c r="A107" s="180" t="s">
        <v>9</v>
      </c>
      <c r="B107" s="181" t="s">
        <v>100</v>
      </c>
      <c r="C107" s="182"/>
      <c r="D107" s="182"/>
      <c r="E107" s="182"/>
      <c r="F107" s="182"/>
      <c r="G107" s="182"/>
      <c r="H107" s="183" t="s">
        <v>10</v>
      </c>
      <c r="I107" s="177" t="s">
        <v>2</v>
      </c>
      <c r="J107" s="177" t="s">
        <v>3</v>
      </c>
      <c r="K107" s="184" t="s">
        <v>4</v>
      </c>
      <c r="L107" s="177" t="s">
        <v>5</v>
      </c>
      <c r="M107" s="175" t="s">
        <v>6</v>
      </c>
      <c r="N107" s="175" t="s">
        <v>7</v>
      </c>
      <c r="O107" s="177" t="s">
        <v>8</v>
      </c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176"/>
      <c r="B108" s="75" t="s">
        <v>101</v>
      </c>
      <c r="C108" s="75" t="s">
        <v>102</v>
      </c>
      <c r="D108" s="75" t="s">
        <v>103</v>
      </c>
      <c r="E108" s="75" t="s">
        <v>104</v>
      </c>
      <c r="F108" s="75" t="s">
        <v>105</v>
      </c>
      <c r="G108" s="75" t="s">
        <v>106</v>
      </c>
      <c r="H108" s="176"/>
      <c r="I108" s="176"/>
      <c r="J108" s="176"/>
      <c r="K108" s="176"/>
      <c r="L108" s="176"/>
      <c r="M108" s="176"/>
      <c r="N108" s="176"/>
      <c r="O108" s="176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75">
        <v>1702</v>
      </c>
      <c r="B109" s="77">
        <v>373</v>
      </c>
      <c r="C109" s="77"/>
      <c r="D109" s="77"/>
      <c r="E109" s="77"/>
      <c r="F109" s="77"/>
      <c r="G109" s="77"/>
      <c r="H109" s="78"/>
      <c r="I109" s="79"/>
      <c r="J109" s="47"/>
      <c r="K109" s="48"/>
      <c r="L109" s="17"/>
      <c r="M109" s="80">
        <f>B109</f>
        <v>373</v>
      </c>
      <c r="N109" s="43"/>
      <c r="O109" s="17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75">
        <v>1801</v>
      </c>
      <c r="B110" s="77"/>
      <c r="C110" s="77"/>
      <c r="D110" s="77"/>
      <c r="E110" s="77"/>
      <c r="F110" s="77"/>
      <c r="G110" s="77"/>
      <c r="H110" s="78"/>
      <c r="I110" s="81"/>
      <c r="J110" s="5"/>
      <c r="K110" s="82"/>
      <c r="L110" s="83" t="str">
        <f>IF(C110=0,"",C110/B109)</f>
        <v/>
      </c>
      <c r="M110" s="84"/>
      <c r="N110" s="85" t="str">
        <f t="shared" ref="N110:N114" si="12">IF(M110=0,"",M110/M109)</f>
        <v/>
      </c>
      <c r="O110" s="85" t="str">
        <f t="shared" ref="O110:O114" si="13">IF(M110=0,"",100%-N110)</f>
        <v/>
      </c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75">
        <v>1802</v>
      </c>
      <c r="B111" s="77"/>
      <c r="C111" s="77"/>
      <c r="D111" s="77"/>
      <c r="E111" s="77"/>
      <c r="F111" s="77"/>
      <c r="G111" s="77"/>
      <c r="H111" s="78"/>
      <c r="I111" s="81"/>
      <c r="J111" s="5"/>
      <c r="K111" s="82"/>
      <c r="L111" s="86" t="str">
        <f>IF(D111=0,"",D111/C110)</f>
        <v/>
      </c>
      <c r="M111" s="84"/>
      <c r="N111" s="87" t="str">
        <f t="shared" si="12"/>
        <v/>
      </c>
      <c r="O111" s="87" t="str">
        <f t="shared" si="13"/>
        <v/>
      </c>
      <c r="P111" s="11">
        <f>M111/M109</f>
        <v>0</v>
      </c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75">
        <v>1901</v>
      </c>
      <c r="B112" s="77"/>
      <c r="C112" s="77"/>
      <c r="D112" s="77"/>
      <c r="E112" s="77"/>
      <c r="F112" s="77"/>
      <c r="G112" s="77"/>
      <c r="H112" s="78"/>
      <c r="I112" s="81"/>
      <c r="J112" s="5"/>
      <c r="K112" s="82"/>
      <c r="L112" s="86" t="str">
        <f>IF(E112=0,"",E112/D111)</f>
        <v/>
      </c>
      <c r="M112" s="84"/>
      <c r="N112" s="87" t="str">
        <f t="shared" si="12"/>
        <v/>
      </c>
      <c r="O112" s="87" t="str">
        <f t="shared" si="13"/>
        <v/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75">
        <v>1902</v>
      </c>
      <c r="B113" s="77"/>
      <c r="C113" s="77"/>
      <c r="D113" s="77"/>
      <c r="E113" s="77"/>
      <c r="F113" s="77"/>
      <c r="G113" s="77"/>
      <c r="H113" s="78"/>
      <c r="I113" s="81"/>
      <c r="J113" s="5"/>
      <c r="K113" s="82"/>
      <c r="L113" s="86" t="str">
        <f>IF(F113=0,"",F113/E112)</f>
        <v/>
      </c>
      <c r="M113" s="84"/>
      <c r="N113" s="87" t="str">
        <f t="shared" si="12"/>
        <v/>
      </c>
      <c r="O113" s="87" t="str">
        <f t="shared" si="13"/>
        <v/>
      </c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75">
        <v>2001</v>
      </c>
      <c r="B114" s="77"/>
      <c r="C114" s="77"/>
      <c r="D114" s="77"/>
      <c r="E114" s="77"/>
      <c r="F114" s="77"/>
      <c r="G114" s="77"/>
      <c r="H114" s="78"/>
      <c r="I114" s="81"/>
      <c r="J114" s="5"/>
      <c r="K114" s="82"/>
      <c r="L114" s="86" t="str">
        <f>IF(G114=0,"",G114/F113)</f>
        <v/>
      </c>
      <c r="M114" s="88"/>
      <c r="N114" s="87" t="str">
        <f t="shared" si="12"/>
        <v/>
      </c>
      <c r="O114" s="87" t="str">
        <f t="shared" si="13"/>
        <v/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89"/>
      <c r="B115" s="77"/>
      <c r="C115" s="77"/>
      <c r="D115" s="77"/>
      <c r="E115" s="77"/>
      <c r="F115" s="77"/>
      <c r="G115" s="77"/>
      <c r="H115" s="78"/>
      <c r="I115" s="81"/>
      <c r="J115" s="5"/>
      <c r="K115" s="32"/>
      <c r="L115" s="90"/>
      <c r="M115" s="88"/>
      <c r="N115" s="91"/>
      <c r="O115" s="9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89"/>
      <c r="B116" s="77"/>
      <c r="C116" s="77"/>
      <c r="D116" s="77"/>
      <c r="E116" s="77"/>
      <c r="F116" s="77"/>
      <c r="G116" s="77"/>
      <c r="H116" s="78"/>
      <c r="I116" s="81"/>
      <c r="J116" s="5"/>
      <c r="K116" s="32"/>
      <c r="L116" s="90"/>
      <c r="M116" s="88"/>
      <c r="N116" s="91"/>
      <c r="O116" s="9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89"/>
      <c r="B117" s="77"/>
      <c r="C117" s="77"/>
      <c r="D117" s="77"/>
      <c r="E117" s="77"/>
      <c r="F117" s="77"/>
      <c r="G117" s="77"/>
      <c r="H117" s="78"/>
      <c r="I117" s="81"/>
      <c r="J117" s="5"/>
      <c r="K117" s="32"/>
      <c r="L117" s="90"/>
      <c r="M117" s="88"/>
      <c r="N117" s="91"/>
      <c r="O117" s="9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89"/>
      <c r="B118" s="77"/>
      <c r="C118" s="77"/>
      <c r="D118" s="77"/>
      <c r="E118" s="77"/>
      <c r="F118" s="77"/>
      <c r="G118" s="77"/>
      <c r="H118" s="78"/>
      <c r="I118" s="93"/>
      <c r="J118" s="70"/>
      <c r="K118" s="69"/>
      <c r="L118" s="94"/>
      <c r="M118" s="88"/>
      <c r="N118" s="95"/>
      <c r="O118" s="96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8" customHeight="1">
      <c r="A119" s="31"/>
      <c r="B119" s="190" t="s">
        <v>114</v>
      </c>
      <c r="C119" s="182"/>
      <c r="D119" s="182"/>
      <c r="E119" s="182"/>
      <c r="F119" s="182"/>
      <c r="G119" s="191"/>
      <c r="H119" s="97">
        <f>SUM(H109:H118)</f>
        <v>0</v>
      </c>
      <c r="I119" s="98" t="str">
        <f>IF(H117=0,"",H117/B109)</f>
        <v/>
      </c>
      <c r="J119" s="98" t="str">
        <f>IF(H119=0,"",H119/B109)</f>
        <v/>
      </c>
      <c r="K119" s="98" t="str">
        <f>IF(H117=0,"",J119-I119)</f>
        <v/>
      </c>
      <c r="L119" s="5"/>
      <c r="M119" s="32"/>
      <c r="N119" s="23"/>
      <c r="O119" s="5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32"/>
      <c r="I120" s="5"/>
      <c r="J120" s="5"/>
      <c r="K120" s="32"/>
      <c r="L120" s="5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32"/>
      <c r="I121" s="5"/>
      <c r="J121" s="5"/>
      <c r="K121" s="32"/>
      <c r="L121" s="5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32"/>
      <c r="I122" s="5"/>
      <c r="J122" s="5"/>
      <c r="K122" s="32"/>
      <c r="L122" s="5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32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32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32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32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32"/>
      <c r="B127" s="32"/>
      <c r="C127" s="32"/>
      <c r="D127" s="32"/>
      <c r="E127" s="32"/>
      <c r="F127" s="32"/>
      <c r="G127" s="32"/>
      <c r="H127" s="32"/>
      <c r="I127" s="5"/>
      <c r="J127" s="5"/>
      <c r="K127" s="32"/>
      <c r="L127" s="5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32"/>
      <c r="B128" s="32"/>
      <c r="C128" s="32"/>
      <c r="D128" s="32"/>
      <c r="E128" s="32"/>
      <c r="F128" s="32"/>
      <c r="G128" s="32"/>
      <c r="H128" s="32"/>
      <c r="I128" s="5"/>
      <c r="J128" s="5"/>
      <c r="K128" s="32"/>
      <c r="L128" s="5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32"/>
      <c r="B129" s="32"/>
      <c r="C129" s="32"/>
      <c r="D129" s="32"/>
      <c r="E129" s="32"/>
      <c r="F129" s="32"/>
      <c r="G129" s="32"/>
      <c r="H129" s="32"/>
      <c r="I129" s="5"/>
      <c r="J129" s="5"/>
      <c r="K129" s="32"/>
      <c r="L129" s="5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32"/>
      <c r="B130" s="32"/>
      <c r="C130" s="32"/>
      <c r="D130" s="32"/>
      <c r="E130" s="32"/>
      <c r="F130" s="32"/>
      <c r="G130" s="32"/>
      <c r="H130" s="32"/>
      <c r="I130" s="5"/>
      <c r="J130" s="5"/>
      <c r="K130" s="32"/>
      <c r="L130" s="5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32"/>
      <c r="B131" s="32"/>
      <c r="C131" s="32"/>
      <c r="D131" s="32"/>
      <c r="E131" s="32"/>
      <c r="F131" s="32"/>
      <c r="G131" s="32"/>
      <c r="H131" s="32"/>
      <c r="I131" s="5"/>
      <c r="J131" s="5"/>
      <c r="K131" s="32"/>
      <c r="L131" s="5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32"/>
      <c r="B132" s="32"/>
      <c r="C132" s="32"/>
      <c r="D132" s="32"/>
      <c r="E132" s="32"/>
      <c r="F132" s="32"/>
      <c r="G132" s="32"/>
      <c r="H132" s="32"/>
      <c r="I132" s="5"/>
      <c r="J132" s="5"/>
      <c r="K132" s="32"/>
      <c r="L132" s="5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32"/>
      <c r="B133" s="32"/>
      <c r="C133" s="32"/>
      <c r="D133" s="32"/>
      <c r="E133" s="32"/>
      <c r="F133" s="32"/>
      <c r="G133" s="32"/>
      <c r="H133" s="32"/>
      <c r="I133" s="5"/>
      <c r="J133" s="5"/>
      <c r="K133" s="32"/>
      <c r="L133" s="5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32"/>
      <c r="B134" s="32"/>
      <c r="C134" s="32"/>
      <c r="D134" s="32"/>
      <c r="E134" s="32"/>
      <c r="F134" s="32"/>
      <c r="G134" s="32"/>
      <c r="H134" s="32"/>
      <c r="I134" s="5"/>
      <c r="J134" s="5"/>
      <c r="K134" s="32"/>
      <c r="L134" s="5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32"/>
      <c r="B135" s="32"/>
      <c r="C135" s="32"/>
      <c r="D135" s="32"/>
      <c r="E135" s="32"/>
      <c r="F135" s="32"/>
      <c r="G135" s="32"/>
      <c r="H135" s="32"/>
      <c r="I135" s="5"/>
      <c r="J135" s="5"/>
      <c r="K135" s="32"/>
      <c r="L135" s="5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32"/>
      <c r="B136" s="32"/>
      <c r="C136" s="32"/>
      <c r="D136" s="32"/>
      <c r="E136" s="32"/>
      <c r="F136" s="32"/>
      <c r="G136" s="32"/>
      <c r="H136" s="32"/>
      <c r="I136" s="5"/>
      <c r="J136" s="5"/>
      <c r="K136" s="32"/>
      <c r="L136" s="5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32"/>
      <c r="B137" s="32"/>
      <c r="C137" s="32"/>
      <c r="D137" s="32"/>
      <c r="E137" s="32"/>
      <c r="F137" s="32"/>
      <c r="G137" s="32"/>
      <c r="H137" s="32"/>
      <c r="I137" s="5"/>
      <c r="J137" s="5"/>
      <c r="K137" s="32"/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32"/>
      <c r="I138" s="5"/>
      <c r="J138" s="5"/>
      <c r="K138" s="32"/>
      <c r="L138" s="5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32"/>
      <c r="I139" s="5"/>
      <c r="J139" s="5"/>
      <c r="K139" s="32"/>
      <c r="L139" s="5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32"/>
      <c r="I140" s="5"/>
      <c r="J140" s="5"/>
      <c r="K140" s="32"/>
      <c r="L140" s="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32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32"/>
      <c r="I142" s="5"/>
      <c r="J142" s="5"/>
      <c r="K142" s="32"/>
      <c r="L142" s="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32"/>
      <c r="I143" s="5"/>
      <c r="J143" s="5"/>
      <c r="K143" s="32"/>
      <c r="L143" s="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32"/>
      <c r="I144" s="5"/>
      <c r="J144" s="5"/>
      <c r="K144" s="32"/>
      <c r="L144" s="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32"/>
      <c r="I145" s="5"/>
      <c r="J145" s="5"/>
      <c r="K145" s="32"/>
      <c r="L145" s="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32"/>
      <c r="I146" s="5"/>
      <c r="J146" s="5"/>
      <c r="K146" s="32"/>
      <c r="L146" s="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32"/>
      <c r="I147" s="5"/>
      <c r="J147" s="5"/>
      <c r="K147" s="32"/>
      <c r="L147" s="5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32"/>
      <c r="I148" s="5"/>
      <c r="J148" s="5"/>
      <c r="K148" s="32"/>
      <c r="L148" s="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32"/>
      <c r="I149" s="5"/>
      <c r="J149" s="5"/>
      <c r="K149" s="32"/>
      <c r="L149" s="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32"/>
      <c r="I150" s="5"/>
      <c r="J150" s="5"/>
      <c r="K150" s="32"/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32"/>
      <c r="I151" s="5"/>
      <c r="J151" s="5"/>
      <c r="K151" s="32"/>
      <c r="L151" s="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32"/>
      <c r="I152" s="5"/>
      <c r="J152" s="5"/>
      <c r="K152" s="32"/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32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32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32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32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32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32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32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32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32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32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32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32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32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32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32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32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32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32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32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32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32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32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32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32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32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32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32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32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32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32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32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32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32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32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32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32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32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32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32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32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32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32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32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32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32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32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32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32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32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32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32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32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32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32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32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32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32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32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32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32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32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32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32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32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32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32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32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32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32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32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32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32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32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32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32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32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32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32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32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32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32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32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32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32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32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32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32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32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32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32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32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32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32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32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32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32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32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32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32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32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32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32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32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32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32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32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32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32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32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32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32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32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32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32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32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32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32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32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32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32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32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32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32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32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32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32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32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32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32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32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32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32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32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32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32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32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32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32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32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32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32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32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32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32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32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32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32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32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32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32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32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32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32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32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32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32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32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32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32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32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32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32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32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32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32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32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32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32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32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32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32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32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32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32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32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32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32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32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32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32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32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32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32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32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32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32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32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32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32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32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32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32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32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32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32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32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32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32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32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32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32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32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32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32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32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32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32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32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32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32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32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32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32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32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32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32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32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32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32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32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32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32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32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32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32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32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32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32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32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32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32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32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32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32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32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32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32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32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32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32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32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32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32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32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32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32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32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32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32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32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32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32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32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32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32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32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32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32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32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32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32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32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32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32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32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32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32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32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32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32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32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32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32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32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32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32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32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32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32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32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32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32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32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32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32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32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32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32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32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32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32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32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32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32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32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32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32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32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32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32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32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32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32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32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32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32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32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32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32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32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32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32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32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32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32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32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32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32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32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32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32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32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32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32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32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32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32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32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32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32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32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32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32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32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32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32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32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32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32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32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32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32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32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32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32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32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32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32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32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32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32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32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32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32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32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32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32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32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32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32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32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32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32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32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32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32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32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32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32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32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32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32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32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32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32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32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32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32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32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32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32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32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32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32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32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32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32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32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32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32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32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32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32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32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32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32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32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32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32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32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32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32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32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32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32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32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32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32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32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32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32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32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32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32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32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32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32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32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32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32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32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32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32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32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32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32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32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32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32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32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32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32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32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32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32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32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32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32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32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32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32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32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32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32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32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32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32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32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32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32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32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32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32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32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32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32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32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32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32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32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32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32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32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32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32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32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32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32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32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32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32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32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32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32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32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32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32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32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32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32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32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32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32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32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32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32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32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32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32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32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32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32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32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32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32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32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32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32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32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32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32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32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32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32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32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32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32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32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32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32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32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32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32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32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32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32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32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32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32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32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32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32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32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32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32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32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32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32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32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32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32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32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32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32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32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32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32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32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32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32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32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32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32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32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32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32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32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32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32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32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32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32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32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32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32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32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32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32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32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32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32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32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32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32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32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32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32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32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32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32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32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32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32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32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32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32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32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32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32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32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32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32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32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32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32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32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32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32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32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32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32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32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32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32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32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32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32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32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32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32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32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32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32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32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32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32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32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32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32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32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32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32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32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32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32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32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32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32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32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32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32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32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32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32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32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32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32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32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32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32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32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32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32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32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32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32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32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32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32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32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32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32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32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32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32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32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32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32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32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32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32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32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32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32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32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32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32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32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32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32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32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32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32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32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32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32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32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32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32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32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32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32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32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32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32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32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32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32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32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32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32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32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32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32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32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32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32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32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32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32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32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32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32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32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32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32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32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32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32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32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32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32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32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32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32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32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32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32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32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32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32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32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32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32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32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32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32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32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32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32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32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32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32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32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32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32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32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32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32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32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32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32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32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32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32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32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32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32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32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32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32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32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32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32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32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32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32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32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32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32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32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32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32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32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32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32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32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32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32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32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32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32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32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32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32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32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32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32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32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32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32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32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32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32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32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32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32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32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32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32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32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32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32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32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32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32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32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32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32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32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32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32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32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32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32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32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32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32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32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32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32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32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32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32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32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32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32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32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32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32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32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32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32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32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32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32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32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32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32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32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32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32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32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32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32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32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32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32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32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32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32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32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32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32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32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32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32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32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32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32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32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32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32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32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32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32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32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32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88">
    <mergeCell ref="I40:I41"/>
    <mergeCell ref="J40:J41"/>
    <mergeCell ref="C36:G36"/>
    <mergeCell ref="B39:G39"/>
    <mergeCell ref="A40:A41"/>
    <mergeCell ref="B40:G40"/>
    <mergeCell ref="H40:H41"/>
    <mergeCell ref="K40:K41"/>
    <mergeCell ref="L40:L41"/>
    <mergeCell ref="M40:M41"/>
    <mergeCell ref="N40:N41"/>
    <mergeCell ref="O40:O41"/>
    <mergeCell ref="O56:O57"/>
    <mergeCell ref="C52:G52"/>
    <mergeCell ref="B55:G55"/>
    <mergeCell ref="A56:A57"/>
    <mergeCell ref="B56:G56"/>
    <mergeCell ref="H56:H57"/>
    <mergeCell ref="I56:I57"/>
    <mergeCell ref="J56:J57"/>
    <mergeCell ref="K56:K57"/>
    <mergeCell ref="L56:L57"/>
    <mergeCell ref="M56:M57"/>
    <mergeCell ref="N56:N57"/>
    <mergeCell ref="K91:K92"/>
    <mergeCell ref="K72:K73"/>
    <mergeCell ref="C68:G68"/>
    <mergeCell ref="B71:G71"/>
    <mergeCell ref="A72:A73"/>
    <mergeCell ref="B72:G72"/>
    <mergeCell ref="H72:H73"/>
    <mergeCell ref="B91:G91"/>
    <mergeCell ref="H91:H92"/>
    <mergeCell ref="I91:I92"/>
    <mergeCell ref="J91:J92"/>
    <mergeCell ref="I72:I73"/>
    <mergeCell ref="J72:J73"/>
    <mergeCell ref="G1:Q1"/>
    <mergeCell ref="G2:O2"/>
    <mergeCell ref="G3:O3"/>
    <mergeCell ref="G4:O4"/>
    <mergeCell ref="B7:G7"/>
    <mergeCell ref="O8:O9"/>
    <mergeCell ref="J8:J9"/>
    <mergeCell ref="K8:K9"/>
    <mergeCell ref="L8:L9"/>
    <mergeCell ref="M8:M9"/>
    <mergeCell ref="N8:N9"/>
    <mergeCell ref="A8:A9"/>
    <mergeCell ref="B8:G8"/>
    <mergeCell ref="I24:I25"/>
    <mergeCell ref="M107:M108"/>
    <mergeCell ref="J24:J25"/>
    <mergeCell ref="K24:K25"/>
    <mergeCell ref="C20:G20"/>
    <mergeCell ref="B23:G23"/>
    <mergeCell ref="A24:A25"/>
    <mergeCell ref="B24:G24"/>
    <mergeCell ref="H24:H25"/>
    <mergeCell ref="H8:H9"/>
    <mergeCell ref="I8:I9"/>
    <mergeCell ref="C84:G84"/>
    <mergeCell ref="B90:G90"/>
    <mergeCell ref="A91:A92"/>
    <mergeCell ref="N107:N108"/>
    <mergeCell ref="A107:A108"/>
    <mergeCell ref="B107:G107"/>
    <mergeCell ref="H107:H108"/>
    <mergeCell ref="K107:K108"/>
    <mergeCell ref="I107:I108"/>
    <mergeCell ref="J107:J108"/>
    <mergeCell ref="L107:L108"/>
    <mergeCell ref="B119:G119"/>
    <mergeCell ref="C103:G103"/>
    <mergeCell ref="B106:G106"/>
    <mergeCell ref="O107:O108"/>
    <mergeCell ref="L24:L25"/>
    <mergeCell ref="M24:M25"/>
    <mergeCell ref="N24:N25"/>
    <mergeCell ref="O24:O25"/>
    <mergeCell ref="N91:N92"/>
    <mergeCell ref="O91:O92"/>
    <mergeCell ref="L91:L92"/>
    <mergeCell ref="M91:M92"/>
    <mergeCell ref="L72:L73"/>
    <mergeCell ref="M72:M73"/>
    <mergeCell ref="N72:N73"/>
    <mergeCell ref="O72:O73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Z1000"/>
  <sheetViews>
    <sheetView workbookViewId="0"/>
  </sheetViews>
  <sheetFormatPr baseColWidth="10" defaultColWidth="12.5703125" defaultRowHeight="15" customHeight="1"/>
  <cols>
    <col min="1" max="1" width="11.5703125" customWidth="1"/>
    <col min="2" max="7" width="6.7109375" customWidth="1"/>
    <col min="8" max="11" width="11.42578125" customWidth="1"/>
    <col min="12" max="15" width="11.7109375" customWidth="1"/>
    <col min="16" max="17" width="11.42578125" customWidth="1"/>
    <col min="18" max="26" width="10" customWidth="1"/>
  </cols>
  <sheetData>
    <row r="1" spans="1:26" ht="12.75" customHeight="1">
      <c r="A1" s="32"/>
      <c r="B1" s="32"/>
      <c r="C1" s="32"/>
      <c r="D1" s="32"/>
      <c r="E1" s="32"/>
      <c r="F1" s="32"/>
      <c r="G1" s="32"/>
      <c r="H1" s="32"/>
      <c r="I1" s="5"/>
      <c r="J1" s="5"/>
      <c r="K1" s="32"/>
      <c r="L1" s="5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>
      <c r="A2" s="44" t="s">
        <v>85</v>
      </c>
      <c r="B2" s="32"/>
      <c r="C2" s="32"/>
      <c r="D2" s="32"/>
      <c r="E2" s="32"/>
      <c r="F2" s="32"/>
      <c r="G2" s="32"/>
      <c r="H2" s="32" t="s">
        <v>135</v>
      </c>
      <c r="I2" s="32"/>
      <c r="J2" s="32"/>
      <c r="K2" s="32"/>
      <c r="L2" s="5"/>
      <c r="M2" s="5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5.5" customHeight="1">
      <c r="A3" s="32"/>
      <c r="B3" s="149" t="s">
        <v>1</v>
      </c>
      <c r="C3" s="149"/>
      <c r="D3" s="149"/>
      <c r="E3" s="149"/>
      <c r="F3" s="149"/>
      <c r="G3" s="149"/>
      <c r="H3" s="32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2.75" customHeight="1">
      <c r="A4" s="150" t="s">
        <v>9</v>
      </c>
      <c r="B4" s="151">
        <v>1</v>
      </c>
      <c r="C4" s="151">
        <v>2</v>
      </c>
      <c r="D4" s="151">
        <v>3</v>
      </c>
      <c r="E4" s="151">
        <v>4</v>
      </c>
      <c r="F4" s="151">
        <v>5</v>
      </c>
      <c r="G4" s="151">
        <v>6</v>
      </c>
      <c r="H4" s="152" t="s">
        <v>10</v>
      </c>
      <c r="I4" s="15"/>
      <c r="J4" s="15"/>
      <c r="K4" s="16"/>
      <c r="L4" s="17"/>
      <c r="M4" s="6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1" t="s">
        <v>71</v>
      </c>
      <c r="B5" s="13"/>
      <c r="C5" s="13"/>
      <c r="D5" s="13"/>
      <c r="E5" s="13"/>
      <c r="F5" s="13"/>
      <c r="G5" s="13"/>
      <c r="H5" s="19"/>
      <c r="I5" s="15"/>
      <c r="J5" s="15"/>
      <c r="K5" s="16"/>
      <c r="L5" s="17"/>
      <c r="M5" s="20">
        <f>B5</f>
        <v>0</v>
      </c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>
        <v>1302</v>
      </c>
      <c r="B6" s="32"/>
      <c r="C6" s="32"/>
      <c r="D6" s="32"/>
      <c r="E6" s="32"/>
      <c r="F6" s="32"/>
      <c r="G6" s="32"/>
      <c r="H6" s="33"/>
      <c r="I6" s="5"/>
      <c r="J6" s="5"/>
      <c r="K6" s="32"/>
      <c r="L6" s="17" t="e">
        <f>C6/B5</f>
        <v>#DIV/0!</v>
      </c>
      <c r="M6" s="153"/>
      <c r="N6" s="23" t="e">
        <f t="shared" ref="N6:N8" si="0">M6/M5</f>
        <v>#DIV/0!</v>
      </c>
      <c r="O6" s="5" t="e">
        <f t="shared" ref="O6:O8" si="1">100%-N6</f>
        <v>#DIV/0!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>
        <v>1401</v>
      </c>
      <c r="B7" s="32"/>
      <c r="C7" s="32"/>
      <c r="D7" s="32"/>
      <c r="E7" s="32"/>
      <c r="F7" s="32"/>
      <c r="G7" s="32"/>
      <c r="H7" s="33"/>
      <c r="I7" s="5"/>
      <c r="J7" s="5"/>
      <c r="K7" s="32"/>
      <c r="L7" s="17" t="e">
        <f>D7/C6</f>
        <v>#DIV/0!</v>
      </c>
      <c r="M7" s="153"/>
      <c r="N7" s="23" t="e">
        <f t="shared" si="0"/>
        <v>#DIV/0!</v>
      </c>
      <c r="O7" s="5" t="e">
        <f t="shared" si="1"/>
        <v>#DIV/0!</v>
      </c>
      <c r="P7" s="32"/>
      <c r="Q7" s="3" t="e">
        <f>M7/M5</f>
        <v>#DIV/0!</v>
      </c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>
        <v>1402</v>
      </c>
      <c r="B8" s="32"/>
      <c r="C8" s="32"/>
      <c r="D8" s="32"/>
      <c r="E8" s="32"/>
      <c r="F8" s="32"/>
      <c r="G8" s="32"/>
      <c r="H8" s="33"/>
      <c r="I8" s="5"/>
      <c r="J8" s="5"/>
      <c r="K8" s="32"/>
      <c r="L8" s="17" t="e">
        <f>E8/D7</f>
        <v>#DIV/0!</v>
      </c>
      <c r="M8" s="153"/>
      <c r="N8" s="23" t="e">
        <f t="shared" si="0"/>
        <v>#DIV/0!</v>
      </c>
      <c r="O8" s="5" t="e">
        <f t="shared" si="1"/>
        <v>#DIV/0!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32">
        <v>1501</v>
      </c>
      <c r="B9" s="32"/>
      <c r="C9" s="32"/>
      <c r="D9" s="32"/>
      <c r="E9" s="32"/>
      <c r="F9" s="32"/>
      <c r="G9" s="32"/>
      <c r="H9" s="33"/>
      <c r="I9" s="5"/>
      <c r="J9" s="5"/>
      <c r="K9" s="32"/>
      <c r="L9" s="5"/>
      <c r="M9" s="153"/>
      <c r="N9" s="23"/>
      <c r="O9" s="5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>
        <v>1502</v>
      </c>
      <c r="B10" s="32"/>
      <c r="C10" s="32"/>
      <c r="D10" s="32"/>
      <c r="E10" s="32"/>
      <c r="F10" s="32"/>
      <c r="G10" s="32"/>
      <c r="H10" s="33"/>
      <c r="I10" s="5"/>
      <c r="J10" s="5"/>
      <c r="K10" s="32"/>
      <c r="L10" s="5"/>
      <c r="M10" s="153"/>
      <c r="N10" s="23"/>
      <c r="O10" s="5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>
      <c r="A11" s="32">
        <v>1601</v>
      </c>
      <c r="B11" s="32"/>
      <c r="C11" s="32"/>
      <c r="D11" s="32"/>
      <c r="E11" s="32"/>
      <c r="F11" s="32"/>
      <c r="G11" s="32"/>
      <c r="H11" s="33"/>
      <c r="I11" s="5"/>
      <c r="J11" s="5"/>
      <c r="K11" s="32"/>
      <c r="L11" s="5"/>
      <c r="M11" s="153"/>
      <c r="N11" s="23"/>
      <c r="O11" s="5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>
      <c r="A12" s="32">
        <v>1602</v>
      </c>
      <c r="B12" s="32"/>
      <c r="C12" s="32"/>
      <c r="D12" s="32"/>
      <c r="E12" s="32"/>
      <c r="F12" s="32"/>
      <c r="G12" s="32"/>
      <c r="H12" s="33"/>
      <c r="I12" s="5"/>
      <c r="J12" s="5"/>
      <c r="K12" s="32"/>
      <c r="L12" s="5"/>
      <c r="M12" s="153"/>
      <c r="N12" s="23"/>
      <c r="O12" s="5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>
      <c r="A13" s="32">
        <v>1701</v>
      </c>
      <c r="B13" s="32"/>
      <c r="C13" s="32"/>
      <c r="D13" s="32"/>
      <c r="E13" s="32"/>
      <c r="F13" s="32"/>
      <c r="G13" s="32"/>
      <c r="H13" s="33"/>
      <c r="I13" s="5"/>
      <c r="J13" s="5"/>
      <c r="K13" s="32"/>
      <c r="L13" s="5"/>
      <c r="M13" s="153"/>
      <c r="N13" s="23"/>
      <c r="O13" s="5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>
      <c r="A14" s="32">
        <v>1702</v>
      </c>
      <c r="B14" s="32"/>
      <c r="C14" s="32"/>
      <c r="D14" s="32"/>
      <c r="E14" s="32"/>
      <c r="F14" s="32"/>
      <c r="G14" s="32"/>
      <c r="H14" s="33"/>
      <c r="I14" s="5"/>
      <c r="J14" s="5"/>
      <c r="K14" s="32"/>
      <c r="L14" s="5"/>
      <c r="M14" s="153"/>
      <c r="N14" s="23"/>
      <c r="O14" s="5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>
      <c r="A15" s="32"/>
      <c r="B15" s="32"/>
      <c r="C15" s="32"/>
      <c r="D15" s="32"/>
      <c r="E15" s="32"/>
      <c r="F15" s="32"/>
      <c r="G15" s="32"/>
      <c r="H15" s="33"/>
      <c r="I15" s="5"/>
      <c r="J15" s="5"/>
      <c r="K15" s="32"/>
      <c r="L15" s="5"/>
      <c r="M15" s="153"/>
      <c r="N15" s="23"/>
      <c r="O15" s="5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>
      <c r="A16" s="32"/>
      <c r="B16" s="32"/>
      <c r="C16" s="32"/>
      <c r="D16" s="32"/>
      <c r="E16" s="32"/>
      <c r="F16" s="32"/>
      <c r="G16" s="32"/>
      <c r="H16" s="32"/>
      <c r="I16" s="5"/>
      <c r="J16" s="5"/>
      <c r="K16" s="32"/>
      <c r="L16" s="5"/>
      <c r="M16" s="153"/>
      <c r="N16" s="23"/>
      <c r="O16" s="5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>
      <c r="A17" s="32"/>
      <c r="B17" s="32"/>
      <c r="C17" s="32"/>
      <c r="D17" s="32"/>
      <c r="E17" s="32"/>
      <c r="F17" s="32"/>
      <c r="G17" s="32"/>
      <c r="H17" s="32">
        <f>SUM(H10:H16)</f>
        <v>0</v>
      </c>
      <c r="I17" s="5" t="e">
        <f>H10/B5</f>
        <v>#DIV/0!</v>
      </c>
      <c r="J17" s="5" t="e">
        <f>H17/B5</f>
        <v>#DIV/0!</v>
      </c>
      <c r="K17" s="5" t="e">
        <f>J17-I17</f>
        <v>#DIV/0!</v>
      </c>
      <c r="L17" s="5"/>
      <c r="M17" s="153"/>
      <c r="N17" s="23"/>
      <c r="O17" s="5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>
      <c r="A18" s="32"/>
      <c r="B18" s="32"/>
      <c r="C18" s="32"/>
      <c r="D18" s="32"/>
      <c r="E18" s="32"/>
      <c r="F18" s="32"/>
      <c r="G18" s="32"/>
      <c r="H18" s="32"/>
      <c r="I18" s="5"/>
      <c r="J18" s="5"/>
      <c r="K18" s="32"/>
      <c r="L18" s="5"/>
      <c r="M18" s="153"/>
      <c r="N18" s="23"/>
      <c r="O18" s="5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>
      <c r="A19" s="32"/>
      <c r="B19" s="32"/>
      <c r="C19" s="32"/>
      <c r="D19" s="32"/>
      <c r="E19" s="32"/>
      <c r="F19" s="32"/>
      <c r="G19" s="32"/>
      <c r="H19" s="32"/>
      <c r="I19" s="5"/>
      <c r="J19" s="5"/>
      <c r="K19" s="32"/>
      <c r="L19" s="5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>
      <c r="A20" s="44" t="s">
        <v>87</v>
      </c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5"/>
      <c r="M20" s="5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25.5" customHeight="1">
      <c r="A21" s="32"/>
      <c r="B21" s="149" t="s">
        <v>1</v>
      </c>
      <c r="C21" s="149"/>
      <c r="D21" s="149"/>
      <c r="E21" s="149"/>
      <c r="F21" s="149"/>
      <c r="G21" s="149"/>
      <c r="H21" s="32"/>
      <c r="I21" s="7" t="s">
        <v>2</v>
      </c>
      <c r="J21" s="7" t="s">
        <v>3</v>
      </c>
      <c r="K21" s="8" t="s">
        <v>4</v>
      </c>
      <c r="L21" s="7" t="s">
        <v>5</v>
      </c>
      <c r="M21" s="9" t="s">
        <v>6</v>
      </c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150" t="s">
        <v>9</v>
      </c>
      <c r="B22" s="151">
        <v>1</v>
      </c>
      <c r="C22" s="151">
        <v>2</v>
      </c>
      <c r="D22" s="151">
        <v>3</v>
      </c>
      <c r="E22" s="151">
        <v>4</v>
      </c>
      <c r="F22" s="151">
        <v>5</v>
      </c>
      <c r="G22" s="151">
        <v>6</v>
      </c>
      <c r="H22" s="152" t="s">
        <v>10</v>
      </c>
      <c r="I22" s="15"/>
      <c r="J22" s="15"/>
      <c r="K22" s="16"/>
      <c r="L22" s="17"/>
      <c r="M22" s="6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31" t="s">
        <v>75</v>
      </c>
      <c r="B23" s="13"/>
      <c r="C23" s="13"/>
      <c r="D23" s="13"/>
      <c r="E23" s="13"/>
      <c r="F23" s="13"/>
      <c r="G23" s="13"/>
      <c r="H23" s="19"/>
      <c r="I23" s="15"/>
      <c r="J23" s="15"/>
      <c r="K23" s="16"/>
      <c r="L23" s="17"/>
      <c r="M23" s="20">
        <f>B23</f>
        <v>0</v>
      </c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2">
        <v>1401</v>
      </c>
      <c r="B24" s="32"/>
      <c r="C24" s="32"/>
      <c r="D24" s="32"/>
      <c r="E24" s="32"/>
      <c r="F24" s="32"/>
      <c r="G24" s="32"/>
      <c r="H24" s="33"/>
      <c r="I24" s="5"/>
      <c r="J24" s="5"/>
      <c r="K24" s="32"/>
      <c r="L24" s="17" t="e">
        <f>C24/B23</f>
        <v>#DIV/0!</v>
      </c>
      <c r="M24" s="153"/>
      <c r="N24" s="23" t="e">
        <f t="shared" ref="N24:N25" si="2">M24/M23</f>
        <v>#DIV/0!</v>
      </c>
      <c r="O24" s="5" t="e">
        <f t="shared" ref="O24:O25" si="3">100%-N24</f>
        <v>#DIV/0!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>
        <v>1402</v>
      </c>
      <c r="B25" s="32"/>
      <c r="C25" s="32"/>
      <c r="D25" s="32"/>
      <c r="E25" s="32"/>
      <c r="F25" s="32"/>
      <c r="G25" s="32"/>
      <c r="H25" s="33"/>
      <c r="I25" s="5"/>
      <c r="J25" s="5"/>
      <c r="K25" s="32"/>
      <c r="L25" s="17" t="e">
        <f>D25/C24</f>
        <v>#DIV/0!</v>
      </c>
      <c r="M25" s="153"/>
      <c r="N25" s="23" t="e">
        <f t="shared" si="2"/>
        <v>#DIV/0!</v>
      </c>
      <c r="O25" s="5" t="e">
        <f t="shared" si="3"/>
        <v>#DIV/0!</v>
      </c>
      <c r="P25" s="32"/>
      <c r="Q25" s="3" t="e">
        <f>M25/M23</f>
        <v>#DIV/0!</v>
      </c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32">
        <v>1501</v>
      </c>
      <c r="B26" s="32"/>
      <c r="C26" s="32"/>
      <c r="D26" s="32"/>
      <c r="E26" s="32"/>
      <c r="F26" s="32"/>
      <c r="G26" s="32"/>
      <c r="H26" s="33"/>
      <c r="I26" s="5"/>
      <c r="J26" s="5"/>
      <c r="K26" s="32"/>
      <c r="L26" s="5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>
        <v>1502</v>
      </c>
      <c r="B27" s="32"/>
      <c r="C27" s="32"/>
      <c r="D27" s="32"/>
      <c r="E27" s="32"/>
      <c r="F27" s="32"/>
      <c r="G27" s="32"/>
      <c r="H27" s="33"/>
      <c r="I27" s="5"/>
      <c r="J27" s="5"/>
      <c r="K27" s="32"/>
      <c r="L27" s="5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32">
        <v>1601</v>
      </c>
      <c r="B28" s="32"/>
      <c r="C28" s="32"/>
      <c r="D28" s="32"/>
      <c r="E28" s="32"/>
      <c r="F28" s="32"/>
      <c r="G28" s="32">
        <v>91</v>
      </c>
      <c r="H28" s="33"/>
      <c r="I28" s="5"/>
      <c r="J28" s="5"/>
      <c r="K28" s="32"/>
      <c r="L28" s="5"/>
      <c r="M28" s="32">
        <v>117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>
      <c r="A29" s="32">
        <v>1602</v>
      </c>
      <c r="B29" s="32"/>
      <c r="C29" s="32"/>
      <c r="D29" s="32"/>
      <c r="E29" s="32"/>
      <c r="F29" s="32"/>
      <c r="G29" s="32">
        <v>13</v>
      </c>
      <c r="H29" s="33"/>
      <c r="I29" s="5"/>
      <c r="J29" s="5"/>
      <c r="K29" s="32"/>
      <c r="L29" s="5"/>
      <c r="M29" s="32">
        <v>18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32">
        <v>1701</v>
      </c>
      <c r="B30" s="32"/>
      <c r="C30" s="32"/>
      <c r="D30" s="32"/>
      <c r="E30" s="32"/>
      <c r="F30" s="32"/>
      <c r="G30" s="32">
        <v>1</v>
      </c>
      <c r="H30" s="33"/>
      <c r="I30" s="5"/>
      <c r="J30" s="5"/>
      <c r="K30" s="32"/>
      <c r="L30" s="5"/>
      <c r="M30" s="32">
        <v>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32">
        <v>1702</v>
      </c>
      <c r="B31" s="32"/>
      <c r="C31" s="32"/>
      <c r="D31" s="32"/>
      <c r="E31" s="32"/>
      <c r="F31" s="32"/>
      <c r="G31" s="32"/>
      <c r="H31" s="33"/>
      <c r="I31" s="5"/>
      <c r="J31" s="5"/>
      <c r="K31" s="32"/>
      <c r="L31" s="5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>
      <c r="A32" s="32"/>
      <c r="B32" s="32"/>
      <c r="C32" s="32"/>
      <c r="D32" s="32"/>
      <c r="E32" s="32"/>
      <c r="F32" s="32"/>
      <c r="G32" s="32"/>
      <c r="H32" s="33"/>
      <c r="I32" s="5"/>
      <c r="J32" s="5"/>
      <c r="K32" s="32"/>
      <c r="L32" s="5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>
      <c r="A33" s="32"/>
      <c r="B33" s="32"/>
      <c r="C33" s="32"/>
      <c r="D33" s="32"/>
      <c r="E33" s="32"/>
      <c r="F33" s="32"/>
      <c r="G33" s="32"/>
      <c r="H33" s="32">
        <f>SUM(H28)</f>
        <v>0</v>
      </c>
      <c r="I33" s="5" t="e">
        <f>H28/B23</f>
        <v>#DIV/0!</v>
      </c>
      <c r="J33" s="5" t="e">
        <f>H33/B23</f>
        <v>#DIV/0!</v>
      </c>
      <c r="K33" s="5" t="e">
        <f>J33-I33</f>
        <v>#DIV/0!</v>
      </c>
      <c r="L33" s="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32"/>
      <c r="B34" s="32"/>
      <c r="C34" s="32"/>
      <c r="D34" s="32"/>
      <c r="E34" s="32"/>
      <c r="F34" s="32"/>
      <c r="G34" s="32"/>
      <c r="H34" s="32"/>
      <c r="I34" s="5"/>
      <c r="J34" s="5"/>
      <c r="K34" s="32"/>
      <c r="L34" s="5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32"/>
      <c r="B35" s="32"/>
      <c r="C35" s="32"/>
      <c r="D35" s="32"/>
      <c r="E35" s="32"/>
      <c r="F35" s="32"/>
      <c r="G35" s="32"/>
      <c r="H35" s="32"/>
      <c r="I35" s="5"/>
      <c r="J35" s="5"/>
      <c r="K35" s="32"/>
      <c r="L35" s="5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>
      <c r="A36" s="44" t="s">
        <v>88</v>
      </c>
      <c r="B36" s="32"/>
      <c r="C36" s="32"/>
      <c r="D36" s="32"/>
      <c r="E36" s="32"/>
      <c r="F36" s="32"/>
      <c r="G36" s="32"/>
      <c r="H36" s="32"/>
      <c r="I36" s="5"/>
      <c r="J36" s="5"/>
      <c r="K36" s="32"/>
      <c r="L36" s="5"/>
      <c r="M36" s="5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25.5" customHeight="1">
      <c r="A37" s="32"/>
      <c r="B37" s="149" t="s">
        <v>1</v>
      </c>
      <c r="C37" s="149"/>
      <c r="D37" s="149"/>
      <c r="E37" s="149"/>
      <c r="F37" s="149"/>
      <c r="G37" s="149"/>
      <c r="H37" s="32"/>
      <c r="I37" s="7" t="s">
        <v>2</v>
      </c>
      <c r="J37" s="7" t="s">
        <v>3</v>
      </c>
      <c r="K37" s="8" t="s">
        <v>4</v>
      </c>
      <c r="L37" s="7" t="s">
        <v>5</v>
      </c>
      <c r="M37" s="9" t="s">
        <v>6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150" t="s">
        <v>9</v>
      </c>
      <c r="B38" s="151">
        <v>1</v>
      </c>
      <c r="C38" s="151">
        <v>2</v>
      </c>
      <c r="D38" s="151">
        <v>3</v>
      </c>
      <c r="E38" s="151">
        <v>4</v>
      </c>
      <c r="F38" s="151">
        <v>5</v>
      </c>
      <c r="G38" s="151">
        <v>6</v>
      </c>
      <c r="H38" s="152" t="s">
        <v>10</v>
      </c>
      <c r="I38" s="15"/>
      <c r="J38" s="15"/>
      <c r="K38" s="16"/>
      <c r="L38" s="17"/>
      <c r="M38" s="6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31" t="s">
        <v>76</v>
      </c>
      <c r="B39" s="13"/>
      <c r="C39" s="13"/>
      <c r="D39" s="13"/>
      <c r="E39" s="13"/>
      <c r="F39" s="13"/>
      <c r="G39" s="13"/>
      <c r="H39" s="19"/>
      <c r="I39" s="15"/>
      <c r="J39" s="15"/>
      <c r="K39" s="16"/>
      <c r="L39" s="17"/>
      <c r="M39" s="20">
        <f>B39</f>
        <v>0</v>
      </c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32">
        <v>1402</v>
      </c>
      <c r="B40" s="32"/>
      <c r="C40" s="32"/>
      <c r="D40" s="32"/>
      <c r="E40" s="32"/>
      <c r="F40" s="32"/>
      <c r="G40" s="32"/>
      <c r="H40" s="33"/>
      <c r="I40" s="5"/>
      <c r="J40" s="5"/>
      <c r="K40" s="32"/>
      <c r="L40" s="17" t="e">
        <f>C40/B39</f>
        <v>#DIV/0!</v>
      </c>
      <c r="M40" s="153"/>
      <c r="N40" s="23" t="e">
        <f>M40/M39</f>
        <v>#DIV/0!</v>
      </c>
      <c r="O40" s="5" t="e">
        <f>100%-N40</f>
        <v>#DIV/0!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32">
        <v>1501</v>
      </c>
      <c r="B41" s="32"/>
      <c r="C41" s="32"/>
      <c r="D41" s="32"/>
      <c r="E41" s="32"/>
      <c r="F41" s="32"/>
      <c r="G41" s="32"/>
      <c r="H41" s="33"/>
      <c r="I41" s="5"/>
      <c r="J41" s="5"/>
      <c r="K41" s="32"/>
      <c r="L41" s="5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32">
        <v>1502</v>
      </c>
      <c r="B42" s="32"/>
      <c r="C42" s="32"/>
      <c r="D42" s="32"/>
      <c r="E42" s="32"/>
      <c r="F42" s="32"/>
      <c r="G42" s="32"/>
      <c r="H42" s="33"/>
      <c r="I42" s="5"/>
      <c r="J42" s="5"/>
      <c r="K42" s="32"/>
      <c r="L42" s="5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>
      <c r="A43" s="32">
        <v>1601</v>
      </c>
      <c r="B43" s="32"/>
      <c r="C43" s="32"/>
      <c r="D43" s="32"/>
      <c r="E43" s="32"/>
      <c r="F43" s="32">
        <v>6</v>
      </c>
      <c r="G43" s="32"/>
      <c r="H43" s="33"/>
      <c r="I43" s="5"/>
      <c r="J43" s="5"/>
      <c r="K43" s="32"/>
      <c r="L43" s="5"/>
      <c r="M43" s="32">
        <v>8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32">
        <v>1602</v>
      </c>
      <c r="B44" s="32"/>
      <c r="C44" s="32"/>
      <c r="D44" s="32"/>
      <c r="E44" s="32"/>
      <c r="F44" s="32"/>
      <c r="G44" s="32">
        <v>6</v>
      </c>
      <c r="H44" s="33"/>
      <c r="I44" s="5"/>
      <c r="J44" s="5"/>
      <c r="K44" s="32"/>
      <c r="L44" s="5"/>
      <c r="M44" s="32">
        <v>8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32">
        <v>1701</v>
      </c>
      <c r="B45" s="32"/>
      <c r="C45" s="32"/>
      <c r="D45" s="32"/>
      <c r="E45" s="32"/>
      <c r="F45" s="32"/>
      <c r="G45" s="32"/>
      <c r="H45" s="33"/>
      <c r="I45" s="5"/>
      <c r="J45" s="5"/>
      <c r="K45" s="32"/>
      <c r="L45" s="5"/>
      <c r="M45" s="32">
        <v>1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32">
        <v>1702</v>
      </c>
      <c r="B46" s="32"/>
      <c r="C46" s="32"/>
      <c r="D46" s="32"/>
      <c r="E46" s="32"/>
      <c r="F46" s="32"/>
      <c r="G46" s="32"/>
      <c r="H46" s="33"/>
      <c r="I46" s="5"/>
      <c r="J46" s="5"/>
      <c r="K46" s="32"/>
      <c r="L46" s="5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>
      <c r="A47" s="32"/>
      <c r="B47" s="32"/>
      <c r="C47" s="32"/>
      <c r="D47" s="32"/>
      <c r="E47" s="32"/>
      <c r="F47" s="32"/>
      <c r="G47" s="32"/>
      <c r="H47" s="33"/>
      <c r="I47" s="5"/>
      <c r="J47" s="5"/>
      <c r="K47" s="32"/>
      <c r="L47" s="5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32"/>
      <c r="B48" s="32"/>
      <c r="C48" s="32"/>
      <c r="D48" s="32"/>
      <c r="E48" s="32"/>
      <c r="F48" s="32"/>
      <c r="G48" s="32"/>
      <c r="H48" s="32"/>
      <c r="I48" s="5"/>
      <c r="J48" s="5"/>
      <c r="K48" s="32"/>
      <c r="L48" s="5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>
      <c r="A49" s="32"/>
      <c r="B49" s="32"/>
      <c r="C49" s="32"/>
      <c r="D49" s="32"/>
      <c r="E49" s="32"/>
      <c r="F49" s="32"/>
      <c r="G49" s="32"/>
      <c r="H49" s="32">
        <f>SUM(H44)</f>
        <v>0</v>
      </c>
      <c r="I49" s="5" t="e">
        <f>H44/B39</f>
        <v>#DIV/0!</v>
      </c>
      <c r="J49" s="5" t="e">
        <f>H49/B39</f>
        <v>#DIV/0!</v>
      </c>
      <c r="K49" s="5" t="e">
        <f>J49-I49</f>
        <v>#DIV/0!</v>
      </c>
      <c r="L49" s="5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32"/>
      <c r="B50" s="32"/>
      <c r="C50" s="32"/>
      <c r="D50" s="32"/>
      <c r="E50" s="32"/>
      <c r="F50" s="32"/>
      <c r="G50" s="32"/>
      <c r="H50" s="32"/>
      <c r="I50" s="5"/>
      <c r="J50" s="5"/>
      <c r="K50" s="32"/>
      <c r="L50" s="5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>
      <c r="A51" s="44" t="s">
        <v>89</v>
      </c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5"/>
      <c r="M51" s="5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25.5" customHeight="1">
      <c r="A52" s="32"/>
      <c r="B52" s="149" t="s">
        <v>1</v>
      </c>
      <c r="C52" s="149"/>
      <c r="D52" s="149"/>
      <c r="E52" s="149"/>
      <c r="F52" s="149"/>
      <c r="G52" s="149"/>
      <c r="H52" s="32"/>
      <c r="I52" s="7" t="s">
        <v>2</v>
      </c>
      <c r="J52" s="7" t="s">
        <v>3</v>
      </c>
      <c r="K52" s="8" t="s">
        <v>4</v>
      </c>
      <c r="L52" s="7" t="s">
        <v>5</v>
      </c>
      <c r="M52" s="9" t="s">
        <v>6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150" t="s">
        <v>9</v>
      </c>
      <c r="B53" s="151">
        <v>1</v>
      </c>
      <c r="C53" s="151">
        <v>2</v>
      </c>
      <c r="D53" s="151">
        <v>3</v>
      </c>
      <c r="E53" s="151">
        <v>4</v>
      </c>
      <c r="F53" s="151">
        <v>5</v>
      </c>
      <c r="G53" s="151">
        <v>6</v>
      </c>
      <c r="H53" s="152" t="s">
        <v>10</v>
      </c>
      <c r="I53" s="15"/>
      <c r="J53" s="15"/>
      <c r="K53" s="16"/>
      <c r="L53" s="17"/>
      <c r="M53" s="6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1" t="s">
        <v>90</v>
      </c>
      <c r="B54" s="13"/>
      <c r="C54" s="13"/>
      <c r="D54" s="13"/>
      <c r="E54" s="13"/>
      <c r="F54" s="13"/>
      <c r="G54" s="13"/>
      <c r="H54" s="19"/>
      <c r="I54" s="15"/>
      <c r="J54" s="15"/>
      <c r="K54" s="16"/>
      <c r="L54" s="17"/>
      <c r="M54" s="20">
        <f>B54</f>
        <v>0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>
        <v>1501</v>
      </c>
      <c r="B55" s="32"/>
      <c r="C55" s="32"/>
      <c r="D55" s="32"/>
      <c r="E55" s="32"/>
      <c r="F55" s="32"/>
      <c r="G55" s="32"/>
      <c r="H55" s="32"/>
      <c r="I55" s="5"/>
      <c r="J55" s="5"/>
      <c r="K55" s="32"/>
      <c r="L55" s="17" t="e">
        <f>C55/B54</f>
        <v>#DIV/0!</v>
      </c>
      <c r="M55" s="153"/>
      <c r="N55" s="23" t="e">
        <f>M55/M54</f>
        <v>#DIV/0!</v>
      </c>
      <c r="O55" s="5" t="e">
        <f>100%-N55</f>
        <v>#DIV/0!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>
        <v>1502</v>
      </c>
      <c r="B56" s="32"/>
      <c r="C56" s="32"/>
      <c r="D56" s="32"/>
      <c r="E56" s="32"/>
      <c r="F56" s="32"/>
      <c r="G56" s="32"/>
      <c r="H56" s="32"/>
      <c r="I56" s="5"/>
      <c r="J56" s="5"/>
      <c r="K56" s="32"/>
      <c r="L56" s="5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>
        <v>1601</v>
      </c>
      <c r="B57" s="32"/>
      <c r="C57" s="32"/>
      <c r="D57" s="32"/>
      <c r="E57" s="32">
        <v>339</v>
      </c>
      <c r="F57" s="32"/>
      <c r="G57" s="32"/>
      <c r="H57" s="32"/>
      <c r="I57" s="5"/>
      <c r="J57" s="5"/>
      <c r="K57" s="32"/>
      <c r="L57" s="5"/>
      <c r="M57" s="32">
        <v>342</v>
      </c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>
        <v>1602</v>
      </c>
      <c r="B58" s="32"/>
      <c r="C58" s="32"/>
      <c r="D58" s="32"/>
      <c r="E58" s="32"/>
      <c r="F58" s="32">
        <v>318</v>
      </c>
      <c r="G58" s="32"/>
      <c r="H58" s="32"/>
      <c r="I58" s="5"/>
      <c r="J58" s="5"/>
      <c r="K58" s="32"/>
      <c r="L58" s="5"/>
      <c r="M58" s="32">
        <v>321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>
        <v>1701</v>
      </c>
      <c r="B59" s="32"/>
      <c r="C59" s="32"/>
      <c r="D59" s="32"/>
      <c r="E59" s="32"/>
      <c r="F59" s="32"/>
      <c r="G59" s="32">
        <v>7</v>
      </c>
      <c r="H59" s="32"/>
      <c r="I59" s="5"/>
      <c r="J59" s="5"/>
      <c r="K59" s="32"/>
      <c r="L59" s="5"/>
      <c r="M59" s="32">
        <v>32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>
        <v>1702</v>
      </c>
      <c r="B60" s="32"/>
      <c r="C60" s="32"/>
      <c r="D60" s="32"/>
      <c r="E60" s="32"/>
      <c r="F60" s="32"/>
      <c r="G60" s="32">
        <v>1</v>
      </c>
      <c r="H60" s="32"/>
      <c r="I60" s="5"/>
      <c r="J60" s="5"/>
      <c r="K60" s="32"/>
      <c r="L60" s="5"/>
      <c r="M60" s="32">
        <v>1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32"/>
      <c r="B61" s="32"/>
      <c r="C61" s="32"/>
      <c r="D61" s="32"/>
      <c r="E61" s="32"/>
      <c r="F61" s="32"/>
      <c r="G61" s="32"/>
      <c r="H61" s="32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>
      <c r="A62" s="32"/>
      <c r="B62" s="32"/>
      <c r="C62" s="32"/>
      <c r="D62" s="32"/>
      <c r="E62" s="32"/>
      <c r="F62" s="32"/>
      <c r="G62" s="32"/>
      <c r="H62" s="32"/>
      <c r="I62" s="5"/>
      <c r="J62" s="5"/>
      <c r="K62" s="32"/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>
      <c r="A63" s="32"/>
      <c r="B63" s="32"/>
      <c r="C63" s="32"/>
      <c r="D63" s="32"/>
      <c r="E63" s="32"/>
      <c r="F63" s="32"/>
      <c r="G63" s="32"/>
      <c r="H63" s="32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>
      <c r="A64" s="32"/>
      <c r="B64" s="32"/>
      <c r="C64" s="32"/>
      <c r="D64" s="32"/>
      <c r="E64" s="32"/>
      <c r="F64" s="32"/>
      <c r="G64" s="32"/>
      <c r="H64" s="32"/>
      <c r="I64" s="5"/>
      <c r="J64" s="5"/>
      <c r="K64" s="32"/>
      <c r="L64" s="5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>
      <c r="A65" s="44" t="s">
        <v>91</v>
      </c>
      <c r="B65" s="32"/>
      <c r="C65" s="32"/>
      <c r="D65" s="32"/>
      <c r="E65" s="32"/>
      <c r="F65" s="32"/>
      <c r="G65" s="32"/>
      <c r="H65" s="32" t="s">
        <v>135</v>
      </c>
      <c r="I65" s="32"/>
      <c r="J65" s="32"/>
      <c r="K65" s="32"/>
      <c r="L65" s="5"/>
      <c r="M65" s="5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25.5" customHeight="1">
      <c r="A66" s="32"/>
      <c r="B66" s="149" t="s">
        <v>1</v>
      </c>
      <c r="C66" s="149"/>
      <c r="D66" s="149"/>
      <c r="E66" s="149"/>
      <c r="F66" s="149"/>
      <c r="G66" s="149"/>
      <c r="H66" s="32"/>
      <c r="I66" s="7" t="s">
        <v>2</v>
      </c>
      <c r="J66" s="7" t="s">
        <v>3</v>
      </c>
      <c r="K66" s="8" t="s">
        <v>4</v>
      </c>
      <c r="L66" s="7" t="s">
        <v>5</v>
      </c>
      <c r="M66" s="9" t="s">
        <v>6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>
      <c r="A67" s="150" t="s">
        <v>9</v>
      </c>
      <c r="B67" s="151">
        <v>1</v>
      </c>
      <c r="C67" s="151">
        <v>2</v>
      </c>
      <c r="D67" s="151">
        <v>3</v>
      </c>
      <c r="E67" s="151">
        <v>4</v>
      </c>
      <c r="F67" s="151">
        <v>5</v>
      </c>
      <c r="G67" s="151">
        <v>6</v>
      </c>
      <c r="H67" s="152" t="s">
        <v>10</v>
      </c>
      <c r="I67" s="15"/>
      <c r="J67" s="15"/>
      <c r="K67" s="16"/>
      <c r="L67" s="17"/>
      <c r="M67" s="6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>
      <c r="A68" s="31" t="s">
        <v>92</v>
      </c>
      <c r="B68" s="13"/>
      <c r="C68" s="13"/>
      <c r="D68" s="13"/>
      <c r="E68" s="13"/>
      <c r="F68" s="13"/>
      <c r="G68" s="13"/>
      <c r="H68" s="19"/>
      <c r="I68" s="15"/>
      <c r="J68" s="15"/>
      <c r="K68" s="16"/>
      <c r="L68" s="17"/>
      <c r="M68" s="20">
        <f>B68</f>
        <v>0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>
        <v>1502</v>
      </c>
      <c r="B69" s="32"/>
      <c r="C69" s="32"/>
      <c r="D69" s="32"/>
      <c r="E69" s="32"/>
      <c r="F69" s="32"/>
      <c r="G69" s="32"/>
      <c r="H69" s="32"/>
      <c r="I69" s="5"/>
      <c r="J69" s="5"/>
      <c r="K69" s="32"/>
      <c r="L69" s="17" t="e">
        <f>C69/B68</f>
        <v>#DIV/0!</v>
      </c>
      <c r="M69" s="153"/>
      <c r="N69" s="23" t="e">
        <f>M69/M68</f>
        <v>#DIV/0!</v>
      </c>
      <c r="O69" s="5" t="e">
        <f>100%-N69</f>
        <v>#DIV/0!</v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>
        <v>1601</v>
      </c>
      <c r="B70" s="32"/>
      <c r="C70" s="32"/>
      <c r="D70" s="32"/>
      <c r="E70" s="32"/>
      <c r="F70" s="32"/>
      <c r="G70" s="32"/>
      <c r="H70" s="32"/>
      <c r="I70" s="5"/>
      <c r="J70" s="5"/>
      <c r="K70" s="32"/>
      <c r="L70" s="5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>
      <c r="A71" s="32">
        <v>1602</v>
      </c>
      <c r="B71" s="32"/>
      <c r="C71" s="32"/>
      <c r="D71" s="32"/>
      <c r="E71" s="32"/>
      <c r="F71" s="32"/>
      <c r="G71" s="32"/>
      <c r="H71" s="32"/>
      <c r="I71" s="5"/>
      <c r="J71" s="5"/>
      <c r="K71" s="32"/>
      <c r="L71" s="5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>
      <c r="A72" s="32">
        <v>1701</v>
      </c>
      <c r="B72" s="32"/>
      <c r="C72" s="32"/>
      <c r="D72" s="32"/>
      <c r="E72" s="32"/>
      <c r="F72" s="32"/>
      <c r="G72" s="32"/>
      <c r="H72" s="32"/>
      <c r="I72" s="5"/>
      <c r="J72" s="5"/>
      <c r="K72" s="32"/>
      <c r="L72" s="5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>
        <v>1702</v>
      </c>
      <c r="B73" s="32"/>
      <c r="C73" s="32"/>
      <c r="D73" s="32"/>
      <c r="E73" s="32"/>
      <c r="F73" s="32"/>
      <c r="G73" s="32"/>
      <c r="H73" s="32"/>
      <c r="I73" s="5"/>
      <c r="J73" s="5"/>
      <c r="K73" s="32"/>
      <c r="L73" s="5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32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>
      <c r="A75" s="32"/>
      <c r="B75" s="32"/>
      <c r="C75" s="32"/>
      <c r="D75" s="32"/>
      <c r="E75" s="32"/>
      <c r="F75" s="32"/>
      <c r="G75" s="32"/>
      <c r="H75" s="32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>
      <c r="A76" s="32"/>
      <c r="B76" s="32"/>
      <c r="C76" s="32"/>
      <c r="D76" s="32"/>
      <c r="E76" s="32"/>
      <c r="F76" s="32"/>
      <c r="G76" s="32"/>
      <c r="H76" s="32"/>
      <c r="I76" s="5"/>
      <c r="J76" s="5"/>
      <c r="K76" s="32"/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32"/>
      <c r="B77" s="32"/>
      <c r="C77" s="32"/>
      <c r="D77" s="32"/>
      <c r="E77" s="32"/>
      <c r="F77" s="32"/>
      <c r="G77" s="32"/>
      <c r="H77" s="32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>
      <c r="A78" s="32"/>
      <c r="B78" s="32"/>
      <c r="C78" s="32"/>
      <c r="D78" s="32"/>
      <c r="E78" s="32"/>
      <c r="F78" s="32"/>
      <c r="G78" s="32"/>
      <c r="H78" s="32"/>
      <c r="I78" s="5"/>
      <c r="J78" s="5"/>
      <c r="K78" s="32"/>
      <c r="L78" s="5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>
      <c r="A79" s="44" t="s">
        <v>93</v>
      </c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5"/>
      <c r="M79" s="5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25.5" customHeight="1">
      <c r="A80" s="32"/>
      <c r="B80" s="149" t="s">
        <v>1</v>
      </c>
      <c r="C80" s="149"/>
      <c r="D80" s="149"/>
      <c r="E80" s="149"/>
      <c r="F80" s="149"/>
      <c r="G80" s="149"/>
      <c r="H80" s="32"/>
      <c r="I80" s="7" t="s">
        <v>2</v>
      </c>
      <c r="J80" s="7" t="s">
        <v>3</v>
      </c>
      <c r="K80" s="8" t="s">
        <v>4</v>
      </c>
      <c r="L80" s="7" t="s">
        <v>5</v>
      </c>
      <c r="M80" s="9" t="s">
        <v>6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>
      <c r="A81" s="150" t="s">
        <v>9</v>
      </c>
      <c r="B81" s="151">
        <v>1</v>
      </c>
      <c r="C81" s="151">
        <v>2</v>
      </c>
      <c r="D81" s="151">
        <v>3</v>
      </c>
      <c r="E81" s="151">
        <v>4</v>
      </c>
      <c r="F81" s="151">
        <v>5</v>
      </c>
      <c r="G81" s="151">
        <v>6</v>
      </c>
      <c r="H81" s="152" t="s">
        <v>10</v>
      </c>
      <c r="I81" s="15"/>
      <c r="J81" s="15"/>
      <c r="K81" s="16"/>
      <c r="L81" s="17"/>
      <c r="M81" s="6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>
      <c r="A82" s="31" t="s">
        <v>94</v>
      </c>
      <c r="B82" s="13">
        <v>574</v>
      </c>
      <c r="C82" s="13"/>
      <c r="D82" s="13"/>
      <c r="E82" s="13"/>
      <c r="F82" s="13"/>
      <c r="G82" s="13"/>
      <c r="H82" s="19"/>
      <c r="I82" s="15"/>
      <c r="J82" s="15"/>
      <c r="K82" s="16"/>
      <c r="L82" s="17"/>
      <c r="M82" s="20">
        <f>B82</f>
        <v>574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>
      <c r="A83" s="32">
        <v>1601</v>
      </c>
      <c r="B83" s="32"/>
      <c r="C83" s="32">
        <v>471</v>
      </c>
      <c r="D83" s="32"/>
      <c r="E83" s="32"/>
      <c r="F83" s="32"/>
      <c r="G83" s="32"/>
      <c r="H83" s="32"/>
      <c r="I83" s="5"/>
      <c r="J83" s="5"/>
      <c r="K83" s="32"/>
      <c r="L83" s="17">
        <f>C83/B82</f>
        <v>0.82055749128919864</v>
      </c>
      <c r="M83" s="153">
        <v>473</v>
      </c>
      <c r="N83" s="23">
        <f>M83/M82</f>
        <v>0.8240418118466899</v>
      </c>
      <c r="O83" s="5">
        <f>100%-N83</f>
        <v>0.1759581881533101</v>
      </c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>
      <c r="A84" s="32">
        <v>1602</v>
      </c>
      <c r="B84" s="32"/>
      <c r="C84" s="32"/>
      <c r="D84" s="32">
        <v>447</v>
      </c>
      <c r="E84" s="32"/>
      <c r="F84" s="32"/>
      <c r="G84" s="32"/>
      <c r="H84" s="32"/>
      <c r="I84" s="5"/>
      <c r="J84" s="5"/>
      <c r="K84" s="32"/>
      <c r="L84" s="5"/>
      <c r="M84" s="32">
        <v>444</v>
      </c>
      <c r="N84" s="32"/>
      <c r="O84" s="32"/>
      <c r="P84" s="3">
        <f>M84/M82</f>
        <v>0.77351916376306618</v>
      </c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>
        <v>1701</v>
      </c>
      <c r="B85" s="32"/>
      <c r="C85" s="32"/>
      <c r="D85" s="32"/>
      <c r="E85" s="32">
        <v>411</v>
      </c>
      <c r="F85" s="32"/>
      <c r="G85" s="32"/>
      <c r="H85" s="32"/>
      <c r="I85" s="5"/>
      <c r="J85" s="5"/>
      <c r="K85" s="32"/>
      <c r="L85" s="5"/>
      <c r="M85" s="32">
        <v>430</v>
      </c>
      <c r="N85" s="32"/>
      <c r="O85" s="32"/>
      <c r="P85" s="32"/>
      <c r="Q85" s="3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>
        <v>1702</v>
      </c>
      <c r="B86" s="32"/>
      <c r="C86" s="32"/>
      <c r="D86" s="32"/>
      <c r="E86" s="32"/>
      <c r="F86" s="32">
        <v>108</v>
      </c>
      <c r="G86" s="32"/>
      <c r="H86" s="32"/>
      <c r="I86" s="5"/>
      <c r="J86" s="5"/>
      <c r="K86" s="32"/>
      <c r="L86" s="5"/>
      <c r="M86" s="32">
        <v>115</v>
      </c>
      <c r="N86" s="32"/>
      <c r="O86" s="32"/>
      <c r="P86" s="32"/>
      <c r="Q86" s="3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32"/>
      <c r="B87" s="32"/>
      <c r="C87" s="32"/>
      <c r="D87" s="32"/>
      <c r="E87" s="32"/>
      <c r="F87" s="32"/>
      <c r="G87" s="32"/>
      <c r="H87" s="32"/>
      <c r="I87" s="5"/>
      <c r="J87" s="5"/>
      <c r="K87" s="32"/>
      <c r="L87" s="5"/>
      <c r="M87" s="32"/>
      <c r="N87" s="32"/>
      <c r="O87" s="32"/>
      <c r="P87" s="32"/>
      <c r="Q87" s="3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>
      <c r="A88" s="32"/>
      <c r="B88" s="32"/>
      <c r="C88" s="32"/>
      <c r="D88" s="32"/>
      <c r="E88" s="32"/>
      <c r="F88" s="32"/>
      <c r="G88" s="32"/>
      <c r="H88" s="32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32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/>
      <c r="B90" s="32"/>
      <c r="C90" s="32"/>
      <c r="D90" s="32"/>
      <c r="E90" s="32"/>
      <c r="F90" s="32"/>
      <c r="G90" s="32"/>
      <c r="H90" s="32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44" t="s">
        <v>95</v>
      </c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5"/>
      <c r="M91" s="5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25.5" customHeight="1">
      <c r="A92" s="32"/>
      <c r="B92" s="149" t="s">
        <v>1</v>
      </c>
      <c r="C92" s="149"/>
      <c r="D92" s="149"/>
      <c r="E92" s="149"/>
      <c r="F92" s="149"/>
      <c r="G92" s="149"/>
      <c r="H92" s="32"/>
      <c r="I92" s="7" t="s">
        <v>2</v>
      </c>
      <c r="J92" s="7" t="s">
        <v>3</v>
      </c>
      <c r="K92" s="8" t="s">
        <v>4</v>
      </c>
      <c r="L92" s="7" t="s">
        <v>5</v>
      </c>
      <c r="M92" s="9" t="s">
        <v>6</v>
      </c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150" t="s">
        <v>9</v>
      </c>
      <c r="B93" s="151">
        <v>1</v>
      </c>
      <c r="C93" s="151">
        <v>2</v>
      </c>
      <c r="D93" s="151">
        <v>3</v>
      </c>
      <c r="E93" s="151">
        <v>4</v>
      </c>
      <c r="F93" s="151">
        <v>5</v>
      </c>
      <c r="G93" s="151">
        <v>6</v>
      </c>
      <c r="H93" s="152" t="s">
        <v>10</v>
      </c>
      <c r="I93" s="15"/>
      <c r="J93" s="15"/>
      <c r="K93" s="16"/>
      <c r="L93" s="17"/>
      <c r="M93" s="6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1" t="s">
        <v>83</v>
      </c>
      <c r="B94" s="13">
        <v>61</v>
      </c>
      <c r="C94" s="13"/>
      <c r="D94" s="13"/>
      <c r="E94" s="13"/>
      <c r="F94" s="13"/>
      <c r="G94" s="13"/>
      <c r="H94" s="19"/>
      <c r="I94" s="15"/>
      <c r="J94" s="15"/>
      <c r="K94" s="16"/>
      <c r="L94" s="17"/>
      <c r="M94" s="20">
        <f>B94</f>
        <v>61</v>
      </c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>
        <v>1602</v>
      </c>
      <c r="B95" s="32"/>
      <c r="C95" s="32">
        <v>44</v>
      </c>
      <c r="D95" s="32"/>
      <c r="E95" s="32"/>
      <c r="F95" s="32"/>
      <c r="G95" s="32"/>
      <c r="H95" s="32"/>
      <c r="I95" s="5"/>
      <c r="J95" s="5"/>
      <c r="K95" s="32"/>
      <c r="L95" s="17">
        <f>C95/B94</f>
        <v>0.72131147540983609</v>
      </c>
      <c r="M95" s="153">
        <v>44</v>
      </c>
      <c r="N95" s="23">
        <f>M95/M94</f>
        <v>0.72131147540983609</v>
      </c>
      <c r="O95" s="5">
        <f>100%-N95</f>
        <v>0.27868852459016391</v>
      </c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>
        <v>1701</v>
      </c>
      <c r="B96" s="32"/>
      <c r="C96" s="32"/>
      <c r="D96" s="32">
        <v>28</v>
      </c>
      <c r="E96" s="32"/>
      <c r="F96" s="32"/>
      <c r="G96" s="32"/>
      <c r="H96" s="32"/>
      <c r="I96" s="5"/>
      <c r="J96" s="5"/>
      <c r="K96" s="32"/>
      <c r="L96" s="5"/>
      <c r="M96" s="153">
        <v>34</v>
      </c>
      <c r="N96" s="23"/>
      <c r="O96" s="5"/>
      <c r="P96" s="3">
        <f>M96/M94</f>
        <v>0.55737704918032782</v>
      </c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>
        <v>1702</v>
      </c>
      <c r="B97" s="32"/>
      <c r="C97" s="32"/>
      <c r="D97" s="32"/>
      <c r="E97" s="32">
        <v>0</v>
      </c>
      <c r="F97" s="32"/>
      <c r="G97" s="32"/>
      <c r="H97" s="32"/>
      <c r="I97" s="5"/>
      <c r="J97" s="5"/>
      <c r="K97" s="32"/>
      <c r="L97" s="5"/>
      <c r="M97" s="153">
        <v>1</v>
      </c>
      <c r="N97" s="23"/>
      <c r="O97" s="5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/>
      <c r="B98" s="32"/>
      <c r="C98" s="32"/>
      <c r="D98" s="32"/>
      <c r="E98" s="32"/>
      <c r="F98" s="32"/>
      <c r="G98" s="32"/>
      <c r="H98" s="32"/>
      <c r="I98" s="5"/>
      <c r="J98" s="5"/>
      <c r="K98" s="32"/>
      <c r="L98" s="5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/>
      <c r="B99" s="32"/>
      <c r="C99" s="32"/>
      <c r="D99" s="32"/>
      <c r="E99" s="32"/>
      <c r="F99" s="32"/>
      <c r="G99" s="32"/>
      <c r="H99" s="32"/>
      <c r="I99" s="5"/>
      <c r="J99" s="5"/>
      <c r="K99" s="32"/>
      <c r="L99" s="5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32"/>
      <c r="I100" s="5"/>
      <c r="J100" s="5"/>
      <c r="K100" s="32"/>
      <c r="L100" s="5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32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44" t="s">
        <v>96</v>
      </c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5"/>
      <c r="M102" s="5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25.5" customHeight="1">
      <c r="A103" s="32"/>
      <c r="B103" s="149" t="s">
        <v>1</v>
      </c>
      <c r="C103" s="149"/>
      <c r="D103" s="149"/>
      <c r="E103" s="149"/>
      <c r="F103" s="149"/>
      <c r="G103" s="149"/>
      <c r="H103" s="32"/>
      <c r="I103" s="7" t="s">
        <v>2</v>
      </c>
      <c r="J103" s="7" t="s">
        <v>3</v>
      </c>
      <c r="K103" s="8" t="s">
        <v>4</v>
      </c>
      <c r="L103" s="7" t="s">
        <v>5</v>
      </c>
      <c r="M103" s="9" t="s">
        <v>6</v>
      </c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150" t="s">
        <v>9</v>
      </c>
      <c r="B104" s="151">
        <v>1</v>
      </c>
      <c r="C104" s="151">
        <v>2</v>
      </c>
      <c r="D104" s="151">
        <v>3</v>
      </c>
      <c r="E104" s="151">
        <v>4</v>
      </c>
      <c r="F104" s="151">
        <v>5</v>
      </c>
      <c r="G104" s="151">
        <v>6</v>
      </c>
      <c r="H104" s="152" t="s">
        <v>10</v>
      </c>
      <c r="I104" s="15"/>
      <c r="J104" s="15"/>
      <c r="K104" s="16"/>
      <c r="L104" s="17"/>
      <c r="M104" s="6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42">
        <v>1602</v>
      </c>
      <c r="B105" s="13">
        <v>780</v>
      </c>
      <c r="C105" s="13"/>
      <c r="D105" s="13"/>
      <c r="E105" s="13"/>
      <c r="F105" s="13"/>
      <c r="G105" s="13"/>
      <c r="H105" s="19"/>
      <c r="I105" s="15"/>
      <c r="J105" s="15"/>
      <c r="K105" s="16"/>
      <c r="L105" s="17"/>
      <c r="M105" s="20">
        <f>B105</f>
        <v>780</v>
      </c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>
        <v>1701</v>
      </c>
      <c r="B106" s="32"/>
      <c r="C106" s="32">
        <v>583</v>
      </c>
      <c r="D106" s="32"/>
      <c r="E106" s="32"/>
      <c r="F106" s="32"/>
      <c r="G106" s="32"/>
      <c r="H106" s="32"/>
      <c r="I106" s="5"/>
      <c r="J106" s="5"/>
      <c r="K106" s="32"/>
      <c r="L106" s="17">
        <f>C106/B105</f>
        <v>0.74743589743589745</v>
      </c>
      <c r="M106" s="153">
        <v>584</v>
      </c>
      <c r="N106" s="23">
        <f>M106/M105</f>
        <v>0.74871794871794872</v>
      </c>
      <c r="O106" s="5">
        <f>100%-N106</f>
        <v>0.25128205128205128</v>
      </c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>
        <v>1702</v>
      </c>
      <c r="B107" s="32"/>
      <c r="C107" s="32"/>
      <c r="D107" s="32">
        <v>258</v>
      </c>
      <c r="E107" s="32"/>
      <c r="F107" s="32"/>
      <c r="G107" s="32"/>
      <c r="H107" s="32"/>
      <c r="I107" s="5"/>
      <c r="J107" s="5"/>
      <c r="K107" s="32"/>
      <c r="L107" s="5"/>
      <c r="M107" s="32">
        <v>268</v>
      </c>
      <c r="N107" s="32"/>
      <c r="O107" s="32"/>
      <c r="P107" s="3">
        <f>M107/M105</f>
        <v>0.34358974358974359</v>
      </c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/>
      <c r="B108" s="32"/>
      <c r="C108" s="32"/>
      <c r="D108" s="32"/>
      <c r="E108" s="32"/>
      <c r="F108" s="32"/>
      <c r="G108" s="32"/>
      <c r="H108" s="32"/>
      <c r="I108" s="5"/>
      <c r="J108" s="5"/>
      <c r="K108" s="32"/>
      <c r="L108" s="5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/>
      <c r="B109" s="32"/>
      <c r="C109" s="32"/>
      <c r="D109" s="32"/>
      <c r="E109" s="32"/>
      <c r="F109" s="32"/>
      <c r="G109" s="32"/>
      <c r="H109" s="32"/>
      <c r="I109" s="5"/>
      <c r="J109" s="5"/>
      <c r="K109" s="32"/>
      <c r="L109" s="5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32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26.25" customHeight="1">
      <c r="A111" s="4"/>
      <c r="B111" s="178" t="s">
        <v>99</v>
      </c>
      <c r="C111" s="179"/>
      <c r="D111" s="179"/>
      <c r="E111" s="179"/>
      <c r="F111" s="179"/>
      <c r="G111" s="179"/>
      <c r="H111" s="73">
        <v>1701</v>
      </c>
      <c r="I111" s="74"/>
      <c r="J111" s="74"/>
      <c r="K111" s="74"/>
      <c r="L111" s="74"/>
      <c r="M111" s="74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20.25" customHeight="1">
      <c r="A112" s="180" t="s">
        <v>9</v>
      </c>
      <c r="B112" s="181" t="s">
        <v>100</v>
      </c>
      <c r="C112" s="182"/>
      <c r="D112" s="182"/>
      <c r="E112" s="182"/>
      <c r="F112" s="182"/>
      <c r="G112" s="182"/>
      <c r="H112" s="183" t="s">
        <v>10</v>
      </c>
      <c r="I112" s="177" t="s">
        <v>2</v>
      </c>
      <c r="J112" s="177" t="s">
        <v>3</v>
      </c>
      <c r="K112" s="184" t="s">
        <v>4</v>
      </c>
      <c r="L112" s="177" t="s">
        <v>5</v>
      </c>
      <c r="M112" s="175" t="s">
        <v>6</v>
      </c>
      <c r="N112" s="175" t="s">
        <v>7</v>
      </c>
      <c r="O112" s="177" t="s">
        <v>8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176"/>
      <c r="B113" s="75" t="s">
        <v>101</v>
      </c>
      <c r="C113" s="75" t="s">
        <v>102</v>
      </c>
      <c r="D113" s="75" t="s">
        <v>103</v>
      </c>
      <c r="E113" s="75" t="s">
        <v>104</v>
      </c>
      <c r="F113" s="75" t="s">
        <v>105</v>
      </c>
      <c r="G113" s="75" t="s">
        <v>106</v>
      </c>
      <c r="H113" s="176"/>
      <c r="I113" s="176"/>
      <c r="J113" s="176"/>
      <c r="K113" s="176"/>
      <c r="L113" s="176"/>
      <c r="M113" s="176"/>
      <c r="N113" s="176"/>
      <c r="O113" s="176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75">
        <v>1701</v>
      </c>
      <c r="B114" s="77">
        <v>90</v>
      </c>
      <c r="C114" s="77"/>
      <c r="D114" s="77"/>
      <c r="E114" s="77"/>
      <c r="F114" s="77"/>
      <c r="G114" s="77"/>
      <c r="H114" s="78"/>
      <c r="I114" s="79"/>
      <c r="J114" s="47"/>
      <c r="K114" s="48"/>
      <c r="L114" s="17"/>
      <c r="M114" s="80">
        <f>B114</f>
        <v>90</v>
      </c>
      <c r="N114" s="43"/>
      <c r="O114" s="17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75" t="s">
        <v>107</v>
      </c>
      <c r="B115" s="77"/>
      <c r="C115" s="77">
        <v>9</v>
      </c>
      <c r="D115" s="77"/>
      <c r="E115" s="77"/>
      <c r="F115" s="77"/>
      <c r="G115" s="77"/>
      <c r="H115" s="78"/>
      <c r="I115" s="81"/>
      <c r="J115" s="5"/>
      <c r="K115" s="82"/>
      <c r="L115" s="83">
        <f>IF(C115=0,"",C115/B114)</f>
        <v>0.1</v>
      </c>
      <c r="M115" s="84">
        <v>9</v>
      </c>
      <c r="N115" s="85">
        <f t="shared" ref="N115:N119" si="4">IF(M115=0,"",M115/M114)</f>
        <v>0.1</v>
      </c>
      <c r="O115" s="85">
        <f t="shared" ref="O115:O119" si="5">IF(M115=0,"",100%-N115)</f>
        <v>0.9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75" t="s">
        <v>108</v>
      </c>
      <c r="B116" s="77"/>
      <c r="C116" s="77"/>
      <c r="D116" s="77"/>
      <c r="E116" s="77"/>
      <c r="F116" s="77"/>
      <c r="G116" s="77"/>
      <c r="H116" s="78"/>
      <c r="I116" s="81"/>
      <c r="J116" s="5"/>
      <c r="K116" s="82"/>
      <c r="L116" s="86" t="str">
        <f>IF(D116=0,"",D116/C115)</f>
        <v/>
      </c>
      <c r="M116" s="84"/>
      <c r="N116" s="87" t="str">
        <f t="shared" si="4"/>
        <v/>
      </c>
      <c r="O116" s="87" t="str">
        <f t="shared" si="5"/>
        <v/>
      </c>
      <c r="P116" s="11">
        <f>M116/M114</f>
        <v>0</v>
      </c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75" t="s">
        <v>109</v>
      </c>
      <c r="B117" s="77"/>
      <c r="C117" s="77"/>
      <c r="D117" s="77"/>
      <c r="E117" s="77"/>
      <c r="F117" s="77"/>
      <c r="G117" s="77"/>
      <c r="H117" s="78"/>
      <c r="I117" s="81"/>
      <c r="J117" s="5"/>
      <c r="K117" s="82"/>
      <c r="L117" s="86" t="str">
        <f>IF(E117=0,"",E117/D116)</f>
        <v/>
      </c>
      <c r="M117" s="84"/>
      <c r="N117" s="87" t="str">
        <f t="shared" si="4"/>
        <v/>
      </c>
      <c r="O117" s="87" t="str">
        <f t="shared" si="5"/>
        <v/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75" t="s">
        <v>110</v>
      </c>
      <c r="B118" s="77"/>
      <c r="C118" s="77"/>
      <c r="D118" s="77"/>
      <c r="E118" s="77"/>
      <c r="F118" s="77"/>
      <c r="G118" s="77"/>
      <c r="H118" s="78"/>
      <c r="I118" s="81"/>
      <c r="J118" s="5"/>
      <c r="K118" s="82"/>
      <c r="L118" s="86" t="str">
        <f>IF(F118=0,"",F118/E117)</f>
        <v/>
      </c>
      <c r="M118" s="84"/>
      <c r="N118" s="87" t="str">
        <f t="shared" si="4"/>
        <v/>
      </c>
      <c r="O118" s="87" t="str">
        <f t="shared" si="5"/>
        <v/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75">
        <v>1902</v>
      </c>
      <c r="B119" s="77"/>
      <c r="C119" s="77"/>
      <c r="D119" s="77"/>
      <c r="E119" s="77"/>
      <c r="F119" s="77"/>
      <c r="G119" s="77"/>
      <c r="H119" s="78"/>
      <c r="I119" s="81"/>
      <c r="J119" s="5"/>
      <c r="K119" s="82"/>
      <c r="L119" s="86" t="str">
        <f>IF(G119=0,"",G119/F118)</f>
        <v/>
      </c>
      <c r="M119" s="88"/>
      <c r="N119" s="87" t="str">
        <f t="shared" si="4"/>
        <v/>
      </c>
      <c r="O119" s="87" t="str">
        <f t="shared" si="5"/>
        <v/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89"/>
      <c r="B120" s="77"/>
      <c r="C120" s="77"/>
      <c r="D120" s="77"/>
      <c r="E120" s="77"/>
      <c r="F120" s="77"/>
      <c r="G120" s="77"/>
      <c r="H120" s="78"/>
      <c r="I120" s="81"/>
      <c r="J120" s="5"/>
      <c r="K120" s="32"/>
      <c r="L120" s="90"/>
      <c r="M120" s="88"/>
      <c r="N120" s="91"/>
      <c r="O120" s="9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89"/>
      <c r="B121" s="77"/>
      <c r="C121" s="77"/>
      <c r="D121" s="77"/>
      <c r="E121" s="77"/>
      <c r="F121" s="77"/>
      <c r="G121" s="77"/>
      <c r="H121" s="78"/>
      <c r="I121" s="81"/>
      <c r="J121" s="5"/>
      <c r="K121" s="32"/>
      <c r="L121" s="90"/>
      <c r="M121" s="88"/>
      <c r="N121" s="91"/>
      <c r="O121" s="9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89"/>
      <c r="B122" s="77"/>
      <c r="C122" s="77"/>
      <c r="D122" s="77"/>
      <c r="E122" s="77"/>
      <c r="F122" s="77"/>
      <c r="G122" s="77"/>
      <c r="H122" s="78"/>
      <c r="I122" s="81"/>
      <c r="J122" s="5"/>
      <c r="K122" s="32"/>
      <c r="L122" s="90"/>
      <c r="M122" s="88"/>
      <c r="N122" s="91"/>
      <c r="O122" s="9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89"/>
      <c r="B123" s="77"/>
      <c r="C123" s="77"/>
      <c r="D123" s="77"/>
      <c r="E123" s="77"/>
      <c r="F123" s="77"/>
      <c r="G123" s="77"/>
      <c r="H123" s="78"/>
      <c r="I123" s="93"/>
      <c r="J123" s="70"/>
      <c r="K123" s="69"/>
      <c r="L123" s="94"/>
      <c r="M123" s="88"/>
      <c r="N123" s="95"/>
      <c r="O123" s="96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8" customHeight="1">
      <c r="A124" s="31"/>
      <c r="B124" s="190" t="s">
        <v>114</v>
      </c>
      <c r="C124" s="182"/>
      <c r="D124" s="182"/>
      <c r="E124" s="182"/>
      <c r="F124" s="182"/>
      <c r="G124" s="191"/>
      <c r="H124" s="97">
        <f>SUM(H114:H123)</f>
        <v>0</v>
      </c>
      <c r="I124" s="98" t="str">
        <f>IF(H122=0,"",H122/B114)</f>
        <v/>
      </c>
      <c r="J124" s="98" t="str">
        <f>IF(H124=0,"",H124/B114)</f>
        <v/>
      </c>
      <c r="K124" s="98" t="str">
        <f>IF(H122=0,"",J124-I124)</f>
        <v/>
      </c>
      <c r="L124" s="5"/>
      <c r="M124" s="32"/>
      <c r="N124" s="23"/>
      <c r="O124" s="5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32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32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26.25" customHeight="1">
      <c r="A127" s="4"/>
      <c r="B127" s="178" t="s">
        <v>99</v>
      </c>
      <c r="C127" s="179"/>
      <c r="D127" s="179"/>
      <c r="E127" s="179"/>
      <c r="F127" s="179"/>
      <c r="G127" s="179"/>
      <c r="H127" s="73">
        <v>1702</v>
      </c>
      <c r="I127" s="74"/>
      <c r="J127" s="74"/>
      <c r="K127" s="74"/>
      <c r="L127" s="74"/>
      <c r="M127" s="74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20.25" customHeight="1">
      <c r="A128" s="180" t="s">
        <v>9</v>
      </c>
      <c r="B128" s="181" t="s">
        <v>100</v>
      </c>
      <c r="C128" s="182"/>
      <c r="D128" s="182"/>
      <c r="E128" s="182"/>
      <c r="F128" s="182"/>
      <c r="G128" s="182"/>
      <c r="H128" s="183" t="s">
        <v>10</v>
      </c>
      <c r="I128" s="177" t="s">
        <v>2</v>
      </c>
      <c r="J128" s="177" t="s">
        <v>3</v>
      </c>
      <c r="K128" s="184" t="s">
        <v>4</v>
      </c>
      <c r="L128" s="177" t="s">
        <v>5</v>
      </c>
      <c r="M128" s="175" t="s">
        <v>6</v>
      </c>
      <c r="N128" s="175" t="s">
        <v>7</v>
      </c>
      <c r="O128" s="177" t="s">
        <v>8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176"/>
      <c r="B129" s="75" t="s">
        <v>101</v>
      </c>
      <c r="C129" s="75" t="s">
        <v>102</v>
      </c>
      <c r="D129" s="75" t="s">
        <v>103</v>
      </c>
      <c r="E129" s="75" t="s">
        <v>104</v>
      </c>
      <c r="F129" s="75" t="s">
        <v>105</v>
      </c>
      <c r="G129" s="75" t="s">
        <v>106</v>
      </c>
      <c r="H129" s="176"/>
      <c r="I129" s="176"/>
      <c r="J129" s="176"/>
      <c r="K129" s="176"/>
      <c r="L129" s="176"/>
      <c r="M129" s="176"/>
      <c r="N129" s="176"/>
      <c r="O129" s="176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75">
        <v>1702</v>
      </c>
      <c r="B130" s="77">
        <v>391</v>
      </c>
      <c r="C130" s="77"/>
      <c r="D130" s="77"/>
      <c r="E130" s="77"/>
      <c r="F130" s="77"/>
      <c r="G130" s="77"/>
      <c r="H130" s="78"/>
      <c r="I130" s="79"/>
      <c r="J130" s="47"/>
      <c r="K130" s="48"/>
      <c r="L130" s="17"/>
      <c r="M130" s="80">
        <f>B130</f>
        <v>391</v>
      </c>
      <c r="N130" s="43"/>
      <c r="O130" s="17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75">
        <v>1801</v>
      </c>
      <c r="B131" s="77"/>
      <c r="C131" s="77"/>
      <c r="D131" s="77"/>
      <c r="E131" s="77"/>
      <c r="F131" s="77"/>
      <c r="G131" s="77"/>
      <c r="H131" s="78"/>
      <c r="I131" s="81"/>
      <c r="J131" s="5"/>
      <c r="K131" s="82"/>
      <c r="L131" s="83" t="str">
        <f>IF(C131=0,"",C131/B130)</f>
        <v/>
      </c>
      <c r="M131" s="84"/>
      <c r="N131" s="85" t="str">
        <f t="shared" ref="N131:N135" si="6">IF(M131=0,"",M131/M130)</f>
        <v/>
      </c>
      <c r="O131" s="85" t="str">
        <f t="shared" ref="O131:O135" si="7">IF(M131=0,"",100%-N131)</f>
        <v/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75">
        <v>1802</v>
      </c>
      <c r="B132" s="77"/>
      <c r="C132" s="77"/>
      <c r="D132" s="77"/>
      <c r="E132" s="77"/>
      <c r="F132" s="77"/>
      <c r="G132" s="77"/>
      <c r="H132" s="78"/>
      <c r="I132" s="81"/>
      <c r="J132" s="5"/>
      <c r="K132" s="82"/>
      <c r="L132" s="86" t="str">
        <f>IF(D132=0,"",D132/C131)</f>
        <v/>
      </c>
      <c r="M132" s="84"/>
      <c r="N132" s="87" t="str">
        <f t="shared" si="6"/>
        <v/>
      </c>
      <c r="O132" s="87" t="str">
        <f t="shared" si="7"/>
        <v/>
      </c>
      <c r="P132" s="11">
        <f>M132/M130</f>
        <v>0</v>
      </c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75">
        <v>1901</v>
      </c>
      <c r="B133" s="77"/>
      <c r="C133" s="77"/>
      <c r="D133" s="77"/>
      <c r="E133" s="77"/>
      <c r="F133" s="77"/>
      <c r="G133" s="77"/>
      <c r="H133" s="78"/>
      <c r="I133" s="81"/>
      <c r="J133" s="5"/>
      <c r="K133" s="82"/>
      <c r="L133" s="86" t="str">
        <f>IF(E133=0,"",E133/D132)</f>
        <v/>
      </c>
      <c r="M133" s="84"/>
      <c r="N133" s="87" t="str">
        <f t="shared" si="6"/>
        <v/>
      </c>
      <c r="O133" s="87" t="str">
        <f t="shared" si="7"/>
        <v/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75">
        <v>1902</v>
      </c>
      <c r="B134" s="77"/>
      <c r="C134" s="77"/>
      <c r="D134" s="77"/>
      <c r="E134" s="77"/>
      <c r="F134" s="77"/>
      <c r="G134" s="77"/>
      <c r="H134" s="78"/>
      <c r="I134" s="81"/>
      <c r="J134" s="5"/>
      <c r="K134" s="82"/>
      <c r="L134" s="86" t="str">
        <f>IF(F134=0,"",F134/E133)</f>
        <v/>
      </c>
      <c r="M134" s="84"/>
      <c r="N134" s="87" t="str">
        <f t="shared" si="6"/>
        <v/>
      </c>
      <c r="O134" s="87" t="str">
        <f t="shared" si="7"/>
        <v/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75">
        <v>2001</v>
      </c>
      <c r="B135" s="77"/>
      <c r="C135" s="77"/>
      <c r="D135" s="77"/>
      <c r="E135" s="77"/>
      <c r="F135" s="77"/>
      <c r="G135" s="77"/>
      <c r="H135" s="78"/>
      <c r="I135" s="81"/>
      <c r="J135" s="5"/>
      <c r="K135" s="82"/>
      <c r="L135" s="86" t="str">
        <f>IF(G135=0,"",G135/F134)</f>
        <v/>
      </c>
      <c r="M135" s="88"/>
      <c r="N135" s="87" t="str">
        <f t="shared" si="6"/>
        <v/>
      </c>
      <c r="O135" s="87" t="str">
        <f t="shared" si="7"/>
        <v/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89"/>
      <c r="B136" s="77"/>
      <c r="C136" s="77"/>
      <c r="D136" s="77"/>
      <c r="E136" s="77"/>
      <c r="F136" s="77"/>
      <c r="G136" s="77"/>
      <c r="H136" s="78"/>
      <c r="I136" s="81"/>
      <c r="J136" s="5"/>
      <c r="K136" s="32"/>
      <c r="L136" s="90"/>
      <c r="M136" s="88"/>
      <c r="N136" s="91"/>
      <c r="O136" s="9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89"/>
      <c r="B137" s="77"/>
      <c r="C137" s="77"/>
      <c r="D137" s="77"/>
      <c r="E137" s="77"/>
      <c r="F137" s="77"/>
      <c r="G137" s="77"/>
      <c r="H137" s="78"/>
      <c r="I137" s="81"/>
      <c r="J137" s="5"/>
      <c r="K137" s="32"/>
      <c r="L137" s="90"/>
      <c r="M137" s="88"/>
      <c r="N137" s="91"/>
      <c r="O137" s="9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89"/>
      <c r="B138" s="77"/>
      <c r="C138" s="77"/>
      <c r="D138" s="77"/>
      <c r="E138" s="77"/>
      <c r="F138" s="77"/>
      <c r="G138" s="77"/>
      <c r="H138" s="78"/>
      <c r="I138" s="81"/>
      <c r="J138" s="5"/>
      <c r="K138" s="32"/>
      <c r="L138" s="90"/>
      <c r="M138" s="88"/>
      <c r="N138" s="91"/>
      <c r="O138" s="9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89"/>
      <c r="B139" s="77"/>
      <c r="C139" s="77"/>
      <c r="D139" s="77"/>
      <c r="E139" s="77"/>
      <c r="F139" s="77"/>
      <c r="G139" s="77"/>
      <c r="H139" s="78"/>
      <c r="I139" s="93"/>
      <c r="J139" s="70"/>
      <c r="K139" s="69"/>
      <c r="L139" s="94"/>
      <c r="M139" s="88"/>
      <c r="N139" s="95"/>
      <c r="O139" s="96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8" customHeight="1">
      <c r="A140" s="31"/>
      <c r="B140" s="190" t="s">
        <v>114</v>
      </c>
      <c r="C140" s="182"/>
      <c r="D140" s="182"/>
      <c r="E140" s="182"/>
      <c r="F140" s="182"/>
      <c r="G140" s="191"/>
      <c r="H140" s="97">
        <f>SUM(H130:H139)</f>
        <v>0</v>
      </c>
      <c r="I140" s="98" t="str">
        <f>IF(H138=0,"",H138/B130)</f>
        <v/>
      </c>
      <c r="J140" s="98" t="str">
        <f>IF(H140=0,"",H140/B130)</f>
        <v/>
      </c>
      <c r="K140" s="98" t="str">
        <f>IF(H138=0,"",J140-I140)</f>
        <v/>
      </c>
      <c r="L140" s="5"/>
      <c r="M140" s="32"/>
      <c r="N140" s="23"/>
      <c r="O140" s="5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32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32"/>
      <c r="I142" s="5"/>
      <c r="J142" s="5"/>
      <c r="K142" s="32"/>
      <c r="L142" s="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32"/>
      <c r="I143" s="5"/>
      <c r="J143" s="5"/>
      <c r="K143" s="32"/>
      <c r="L143" s="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32"/>
      <c r="I144" s="5"/>
      <c r="J144" s="5"/>
      <c r="K144" s="32"/>
      <c r="L144" s="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32"/>
      <c r="I145" s="5"/>
      <c r="J145" s="5"/>
      <c r="K145" s="32"/>
      <c r="L145" s="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32"/>
      <c r="I146" s="5"/>
      <c r="J146" s="5"/>
      <c r="K146" s="32"/>
      <c r="L146" s="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32"/>
      <c r="I147" s="5"/>
      <c r="J147" s="5"/>
      <c r="K147" s="32"/>
      <c r="L147" s="5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32"/>
      <c r="I148" s="5"/>
      <c r="J148" s="5"/>
      <c r="K148" s="32"/>
      <c r="L148" s="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32"/>
      <c r="I149" s="5"/>
      <c r="J149" s="5"/>
      <c r="K149" s="32"/>
      <c r="L149" s="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32"/>
      <c r="I150" s="5"/>
      <c r="J150" s="5"/>
      <c r="K150" s="32"/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32"/>
      <c r="I151" s="5"/>
      <c r="J151" s="5"/>
      <c r="K151" s="32"/>
      <c r="L151" s="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32"/>
      <c r="I152" s="5"/>
      <c r="J152" s="5"/>
      <c r="K152" s="32"/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32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32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32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32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32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32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32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32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32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32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32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32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32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32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32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32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32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32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32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32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32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32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32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32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32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32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32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32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32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32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32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32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32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32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32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32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32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32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32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32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32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32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32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32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32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32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32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32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32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32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32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32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32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32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32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32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32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32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32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32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32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32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32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32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32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32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32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32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32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32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32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32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32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32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32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32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32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32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32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32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32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32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32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32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32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32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32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32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32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32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32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32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32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32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32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32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32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32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32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32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32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32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32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32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32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32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32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32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32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32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32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32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32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32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32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32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32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32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32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32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32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32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32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32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32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32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32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32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32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32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32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32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32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32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32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32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32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32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32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32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32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32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32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32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32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32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32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32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32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32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32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32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32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32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32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32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32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32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32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32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32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32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32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32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32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32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32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32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32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32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32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32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32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32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32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32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32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32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32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32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32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32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32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32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32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32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32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32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32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32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32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32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32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32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32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32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32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32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32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32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32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32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32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32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32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32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32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32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32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32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32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32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32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32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32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32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32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32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32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32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32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32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32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32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32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32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32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32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32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32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32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32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32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32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32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32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32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32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32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32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32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32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32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32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32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32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32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32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32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32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32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32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32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32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32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32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32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32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32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32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32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32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32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32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32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32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32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32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32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32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32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32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32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32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32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32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32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32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32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32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32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32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32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32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32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32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32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32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32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32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32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32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32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32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32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32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32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32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32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32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32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32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32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32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32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32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32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32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32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32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32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32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32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32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32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32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32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32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32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32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32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32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32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32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32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32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32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32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32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32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32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32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32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32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32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32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32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32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32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32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32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32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32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32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32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32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32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32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32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32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32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32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32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32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32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32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32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32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32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32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32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32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32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32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32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32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32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32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32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32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32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32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32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32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32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32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32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32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32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32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32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32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32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32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32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32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32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32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32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32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32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32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32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32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32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32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32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32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32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32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32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32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32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32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32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32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32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32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32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32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32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32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32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32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32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32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32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32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32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32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32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32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32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32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32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32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32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32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32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32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32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32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32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32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32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32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32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32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32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32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32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32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32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32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32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32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32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32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32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32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32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32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32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32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32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32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32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32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32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32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32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32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32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32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32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32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32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32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32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32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32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32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32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32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32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32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32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32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32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32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32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32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32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32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32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32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32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32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32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32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32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32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32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32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32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32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32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32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32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32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32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32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32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32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32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32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32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32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32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32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32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32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32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32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32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32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32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32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32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32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32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32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32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32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32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32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32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32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32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32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32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32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32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32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32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32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32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32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32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32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32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32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32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32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32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32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32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32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32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32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32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32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32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32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32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32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32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32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32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32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32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32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32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32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32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32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32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32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32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32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32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32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32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32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32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32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32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32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32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32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32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32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32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32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32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32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32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32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32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32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32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32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32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32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32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32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32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32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32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32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32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32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32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32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32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32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32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32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32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32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32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32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32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32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32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32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32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32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32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32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32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32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32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32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32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32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32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32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32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32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32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32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32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32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32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32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32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32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32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32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32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32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32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32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32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32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32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32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32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32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32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32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32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32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32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32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32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32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32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32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32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32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32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32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32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32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32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32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32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32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32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32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32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32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32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32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32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32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32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32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32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32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32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32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32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32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32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32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32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32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32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32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32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32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32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32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32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32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32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32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32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32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32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32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32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32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32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32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32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32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32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32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32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32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32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32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32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32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32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32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32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32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32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32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32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32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32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32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32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32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32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32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32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32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32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32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32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32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32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32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32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32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32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32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32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32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32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32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32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32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32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32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32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32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32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32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32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32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32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32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32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32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32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32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32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32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32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32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32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32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32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32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32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32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32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32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32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32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32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32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32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32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32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32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32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32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32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32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32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32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32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32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32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32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32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32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32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32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32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32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32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32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32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32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32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32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32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32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32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32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32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32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32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32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32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32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32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32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32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32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32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32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32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32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32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32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32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32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32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32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32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32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32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32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32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32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32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32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32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32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32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32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32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32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32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32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32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32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4">
    <mergeCell ref="B111:G111"/>
    <mergeCell ref="K112:K113"/>
    <mergeCell ref="M128:M129"/>
    <mergeCell ref="N128:N129"/>
    <mergeCell ref="O128:O129"/>
    <mergeCell ref="L112:L113"/>
    <mergeCell ref="M112:M113"/>
    <mergeCell ref="N112:N113"/>
    <mergeCell ref="O112:O113"/>
    <mergeCell ref="H128:H129"/>
    <mergeCell ref="K128:K129"/>
    <mergeCell ref="L128:L129"/>
    <mergeCell ref="I128:I129"/>
    <mergeCell ref="J128:J129"/>
    <mergeCell ref="A112:A113"/>
    <mergeCell ref="B112:G112"/>
    <mergeCell ref="H112:H113"/>
    <mergeCell ref="I112:I113"/>
    <mergeCell ref="J112:J113"/>
    <mergeCell ref="B140:G140"/>
    <mergeCell ref="B124:G124"/>
    <mergeCell ref="B127:G127"/>
    <mergeCell ref="A128:A129"/>
    <mergeCell ref="B128:G128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Z1000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2.5703125" defaultRowHeight="15" customHeight="1"/>
  <cols>
    <col min="1" max="1" width="8.85546875" customWidth="1"/>
    <col min="2" max="7" width="6.7109375" customWidth="1"/>
    <col min="8" max="8" width="12.42578125" customWidth="1"/>
    <col min="9" max="11" width="10.7109375" customWidth="1"/>
    <col min="12" max="13" width="11.42578125" customWidth="1"/>
    <col min="14" max="15" width="8.85546875" customWidth="1"/>
    <col min="16" max="17" width="11.42578125" customWidth="1"/>
    <col min="18" max="26" width="10" customWidth="1"/>
  </cols>
  <sheetData>
    <row r="1" spans="1:26" ht="37.5" customHeight="1">
      <c r="A1" s="32"/>
      <c r="B1" s="32"/>
      <c r="C1" s="32"/>
      <c r="D1" s="32"/>
      <c r="E1" s="32"/>
      <c r="F1" s="117"/>
      <c r="G1" s="192" t="s">
        <v>121</v>
      </c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32"/>
      <c r="S1" s="32"/>
      <c r="T1" s="32"/>
      <c r="U1" s="32"/>
      <c r="V1" s="32"/>
      <c r="W1" s="32"/>
      <c r="X1" s="32"/>
      <c r="Y1" s="32"/>
      <c r="Z1" s="32"/>
    </row>
    <row r="2" spans="1:26" ht="27" customHeight="1">
      <c r="A2" s="32"/>
      <c r="B2" s="32"/>
      <c r="C2" s="32"/>
      <c r="D2" s="32"/>
      <c r="E2" s="32"/>
      <c r="F2" s="118"/>
      <c r="G2" s="193" t="s">
        <v>122</v>
      </c>
      <c r="H2" s="186"/>
      <c r="I2" s="186"/>
      <c r="J2" s="186"/>
      <c r="K2" s="186"/>
      <c r="L2" s="186"/>
      <c r="M2" s="186"/>
      <c r="N2" s="186"/>
      <c r="O2" s="186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3.25" customHeight="1">
      <c r="A3" s="32"/>
      <c r="B3" s="32"/>
      <c r="C3" s="32"/>
      <c r="D3" s="32"/>
      <c r="E3" s="32"/>
      <c r="F3" s="119"/>
      <c r="G3" s="194" t="s">
        <v>123</v>
      </c>
      <c r="H3" s="186"/>
      <c r="I3" s="186"/>
      <c r="J3" s="186"/>
      <c r="K3" s="186"/>
      <c r="L3" s="186"/>
      <c r="M3" s="186"/>
      <c r="N3" s="186"/>
      <c r="O3" s="186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4.75" customHeight="1">
      <c r="A4" s="32"/>
      <c r="B4" s="32"/>
      <c r="C4" s="32"/>
      <c r="D4" s="32"/>
      <c r="E4" s="32"/>
      <c r="F4" s="120"/>
      <c r="G4" s="195" t="s">
        <v>124</v>
      </c>
      <c r="H4" s="186"/>
      <c r="I4" s="186"/>
      <c r="J4" s="186"/>
      <c r="K4" s="186"/>
      <c r="L4" s="186"/>
      <c r="M4" s="186"/>
      <c r="N4" s="186"/>
      <c r="O4" s="186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2"/>
      <c r="B5" s="32"/>
      <c r="C5" s="32"/>
      <c r="D5" s="32"/>
      <c r="E5" s="32"/>
      <c r="F5" s="32"/>
      <c r="G5" s="32"/>
      <c r="H5" s="32"/>
      <c r="I5" s="5"/>
      <c r="J5" s="5"/>
      <c r="K5" s="32"/>
      <c r="L5" s="5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/>
      <c r="B6" s="32"/>
      <c r="C6" s="32"/>
      <c r="D6" s="32"/>
      <c r="E6" s="32"/>
      <c r="F6" s="32"/>
      <c r="G6" s="32"/>
      <c r="H6" s="32"/>
      <c r="I6" s="5"/>
      <c r="J6" s="5"/>
      <c r="K6" s="32"/>
      <c r="L6" s="5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/>
      <c r="B7" s="32"/>
      <c r="C7" s="32"/>
      <c r="D7" s="32"/>
      <c r="E7" s="32"/>
      <c r="F7" s="32"/>
      <c r="G7" s="32"/>
      <c r="H7" s="32"/>
      <c r="I7" s="5"/>
      <c r="J7" s="5"/>
      <c r="K7" s="32"/>
      <c r="L7" s="5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/>
      <c r="B8" s="32"/>
      <c r="C8" s="32"/>
      <c r="D8" s="32"/>
      <c r="E8" s="32"/>
      <c r="F8" s="32"/>
      <c r="G8" s="32"/>
      <c r="H8" s="32"/>
      <c r="I8" s="5"/>
      <c r="J8" s="5"/>
      <c r="K8" s="32"/>
      <c r="L8" s="5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26.25" customHeight="1">
      <c r="A9" s="4"/>
      <c r="B9" s="178" t="s">
        <v>99</v>
      </c>
      <c r="C9" s="179"/>
      <c r="D9" s="179"/>
      <c r="E9" s="179"/>
      <c r="F9" s="179"/>
      <c r="G9" s="179"/>
      <c r="H9" s="73">
        <v>1502</v>
      </c>
      <c r="I9" s="74"/>
      <c r="J9" s="74"/>
      <c r="K9" s="74"/>
      <c r="L9" s="74"/>
      <c r="M9" s="74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30" customHeight="1">
      <c r="A10" s="180" t="s">
        <v>9</v>
      </c>
      <c r="B10" s="181" t="s">
        <v>100</v>
      </c>
      <c r="C10" s="182"/>
      <c r="D10" s="182"/>
      <c r="E10" s="182"/>
      <c r="F10" s="182"/>
      <c r="G10" s="182"/>
      <c r="H10" s="183" t="s">
        <v>10</v>
      </c>
      <c r="I10" s="177" t="s">
        <v>2</v>
      </c>
      <c r="J10" s="177" t="s">
        <v>3</v>
      </c>
      <c r="K10" s="184" t="s">
        <v>4</v>
      </c>
      <c r="L10" s="177" t="s">
        <v>5</v>
      </c>
      <c r="M10" s="175" t="s">
        <v>6</v>
      </c>
      <c r="N10" s="175" t="s">
        <v>7</v>
      </c>
      <c r="O10" s="177" t="s">
        <v>8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5.75" customHeight="1">
      <c r="A11" s="176"/>
      <c r="B11" s="75" t="s">
        <v>101</v>
      </c>
      <c r="C11" s="75" t="s">
        <v>102</v>
      </c>
      <c r="D11" s="75" t="s">
        <v>103</v>
      </c>
      <c r="E11" s="75" t="s">
        <v>104</v>
      </c>
      <c r="F11" s="75" t="s">
        <v>105</v>
      </c>
      <c r="G11" s="75" t="s">
        <v>106</v>
      </c>
      <c r="H11" s="176"/>
      <c r="I11" s="176"/>
      <c r="J11" s="176"/>
      <c r="K11" s="176"/>
      <c r="L11" s="176"/>
      <c r="M11" s="176"/>
      <c r="N11" s="176"/>
      <c r="O11" s="176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5.75" customHeight="1">
      <c r="A12" s="89" t="s">
        <v>94</v>
      </c>
      <c r="B12" s="77"/>
      <c r="C12" s="77"/>
      <c r="D12" s="77"/>
      <c r="E12" s="77"/>
      <c r="F12" s="77"/>
      <c r="G12" s="77"/>
      <c r="H12" s="78"/>
      <c r="I12" s="79"/>
      <c r="J12" s="47"/>
      <c r="K12" s="48"/>
      <c r="L12" s="17"/>
      <c r="M12" s="80">
        <v>198</v>
      </c>
      <c r="N12" s="43"/>
      <c r="O12" s="17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.75" customHeight="1">
      <c r="A13" s="89" t="s">
        <v>83</v>
      </c>
      <c r="B13" s="77"/>
      <c r="C13" s="77"/>
      <c r="D13" s="77"/>
      <c r="E13" s="77"/>
      <c r="F13" s="77"/>
      <c r="G13" s="77"/>
      <c r="H13" s="78"/>
      <c r="I13" s="81"/>
      <c r="J13" s="5"/>
      <c r="K13" s="82"/>
      <c r="L13" s="83" t="str">
        <f>IF(C13=0,"",C13/B12)</f>
        <v/>
      </c>
      <c r="M13" s="84"/>
      <c r="N13" s="85" t="str">
        <f t="shared" ref="N13:N17" si="0">IF(M13=0,"",M13/M12)</f>
        <v/>
      </c>
      <c r="O13" s="85" t="str">
        <f t="shared" ref="O13:O17" si="1">IF(M13=0,"",100%-N13)</f>
        <v/>
      </c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5.75" customHeight="1">
      <c r="A14" s="89" t="s">
        <v>97</v>
      </c>
      <c r="B14" s="77"/>
      <c r="C14" s="77"/>
      <c r="D14" s="77"/>
      <c r="E14" s="77"/>
      <c r="F14" s="77"/>
      <c r="G14" s="77"/>
      <c r="H14" s="78"/>
      <c r="I14" s="81"/>
      <c r="J14" s="5"/>
      <c r="K14" s="82"/>
      <c r="L14" s="86" t="str">
        <f>IF(D14=0,"",D14/C13)</f>
        <v/>
      </c>
      <c r="M14" s="84"/>
      <c r="N14" s="87" t="str">
        <f t="shared" si="0"/>
        <v/>
      </c>
      <c r="O14" s="87" t="str">
        <f t="shared" si="1"/>
        <v/>
      </c>
      <c r="P14" s="11">
        <v>0.8</v>
      </c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.75" customHeight="1">
      <c r="A15" s="89" t="s">
        <v>125</v>
      </c>
      <c r="B15" s="77"/>
      <c r="C15" s="77"/>
      <c r="D15" s="77"/>
      <c r="E15" s="77"/>
      <c r="F15" s="77"/>
      <c r="G15" s="77"/>
      <c r="H15" s="78"/>
      <c r="I15" s="81"/>
      <c r="J15" s="5"/>
      <c r="K15" s="82"/>
      <c r="L15" s="86" t="str">
        <f>IF(E15=0,"",E15/D14)</f>
        <v/>
      </c>
      <c r="M15" s="84"/>
      <c r="N15" s="87" t="str">
        <f t="shared" si="0"/>
        <v/>
      </c>
      <c r="O15" s="87" t="str">
        <f t="shared" si="1"/>
        <v/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5.75" customHeight="1">
      <c r="A16" s="89" t="s">
        <v>107</v>
      </c>
      <c r="B16" s="77"/>
      <c r="C16" s="77"/>
      <c r="D16" s="77"/>
      <c r="E16" s="77"/>
      <c r="F16" s="77">
        <v>17</v>
      </c>
      <c r="G16" s="77"/>
      <c r="H16" s="78"/>
      <c r="I16" s="81"/>
      <c r="J16" s="5"/>
      <c r="K16" s="82"/>
      <c r="L16" s="86" t="e">
        <f>IF(F16=0,"",F16/E15)</f>
        <v>#DIV/0!</v>
      </c>
      <c r="M16" s="84">
        <v>17</v>
      </c>
      <c r="N16" s="87" t="e">
        <f t="shared" si="0"/>
        <v>#DIV/0!</v>
      </c>
      <c r="O16" s="87" t="e">
        <f t="shared" si="1"/>
        <v>#DIV/0!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>
      <c r="A17" s="89" t="s">
        <v>108</v>
      </c>
      <c r="B17" s="77"/>
      <c r="C17" s="77"/>
      <c r="D17" s="77"/>
      <c r="E17" s="77"/>
      <c r="F17" s="77"/>
      <c r="G17" s="77"/>
      <c r="H17" s="78"/>
      <c r="I17" s="81"/>
      <c r="J17" s="5"/>
      <c r="K17" s="82"/>
      <c r="L17" s="86" t="str">
        <f>IF(G17=0,"",G17/F16)</f>
        <v/>
      </c>
      <c r="M17" s="88"/>
      <c r="N17" s="87" t="str">
        <f t="shared" si="0"/>
        <v/>
      </c>
      <c r="O17" s="87" t="str">
        <f t="shared" si="1"/>
        <v/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>
      <c r="A18" s="89" t="s">
        <v>109</v>
      </c>
      <c r="B18" s="77"/>
      <c r="C18" s="77"/>
      <c r="D18" s="77"/>
      <c r="E18" s="77"/>
      <c r="F18" s="77"/>
      <c r="G18" s="77"/>
      <c r="H18" s="78"/>
      <c r="I18" s="81"/>
      <c r="J18" s="5"/>
      <c r="K18" s="32"/>
      <c r="L18" s="90"/>
      <c r="M18" s="88"/>
      <c r="N18" s="91"/>
      <c r="O18" s="9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>
      <c r="A19" s="89" t="s">
        <v>110</v>
      </c>
      <c r="B19" s="77"/>
      <c r="C19" s="77"/>
      <c r="D19" s="77"/>
      <c r="E19" s="77"/>
      <c r="F19" s="77"/>
      <c r="G19" s="77"/>
      <c r="H19" s="78"/>
      <c r="I19" s="81"/>
      <c r="J19" s="5"/>
      <c r="K19" s="32"/>
      <c r="L19" s="90"/>
      <c r="M19" s="88"/>
      <c r="N19" s="91"/>
      <c r="O19" s="9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.75" customHeight="1">
      <c r="A20" s="89"/>
      <c r="B20" s="77"/>
      <c r="C20" s="77"/>
      <c r="D20" s="77"/>
      <c r="E20" s="77"/>
      <c r="F20" s="77"/>
      <c r="G20" s="77"/>
      <c r="H20" s="78"/>
      <c r="I20" s="81"/>
      <c r="J20" s="5"/>
      <c r="K20" s="32"/>
      <c r="L20" s="90"/>
      <c r="M20" s="88"/>
      <c r="N20" s="91"/>
      <c r="O20" s="9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89"/>
      <c r="B21" s="77"/>
      <c r="C21" s="77"/>
      <c r="D21" s="77"/>
      <c r="E21" s="77"/>
      <c r="F21" s="77"/>
      <c r="G21" s="77"/>
      <c r="H21" s="78"/>
      <c r="I21" s="93"/>
      <c r="J21" s="70"/>
      <c r="K21" s="69"/>
      <c r="L21" s="94"/>
      <c r="M21" s="88"/>
      <c r="N21" s="95"/>
      <c r="O21" s="96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1"/>
      <c r="B22" s="32"/>
      <c r="C22" s="172" t="s">
        <v>114</v>
      </c>
      <c r="D22" s="173"/>
      <c r="E22" s="173"/>
      <c r="F22" s="173"/>
      <c r="G22" s="174"/>
      <c r="H22" s="97">
        <f>SUM(H12:H21)</f>
        <v>0</v>
      </c>
      <c r="I22" s="98" t="str">
        <f>IF(H20=0,"",H20/B12)</f>
        <v/>
      </c>
      <c r="J22" s="98" t="str">
        <f>IF(H22=0,"",H22/B12)</f>
        <v/>
      </c>
      <c r="K22" s="98" t="str">
        <f>IF(H20=0,"",J22-I22)</f>
        <v/>
      </c>
      <c r="L22" s="5"/>
      <c r="M22" s="32"/>
      <c r="N22" s="23"/>
      <c r="O22" s="5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>
      <c r="A23" s="32"/>
      <c r="B23" s="32"/>
      <c r="C23" s="32"/>
      <c r="D23" s="32"/>
      <c r="E23" s="32"/>
      <c r="F23" s="32"/>
      <c r="G23" s="32"/>
      <c r="H23" s="32"/>
      <c r="I23" s="5"/>
      <c r="J23" s="5"/>
      <c r="K23" s="32"/>
      <c r="L23" s="5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>
      <c r="A24" s="32"/>
      <c r="B24" s="32"/>
      <c r="C24" s="32"/>
      <c r="D24" s="32"/>
      <c r="E24" s="32"/>
      <c r="F24" s="32"/>
      <c r="G24" s="32"/>
      <c r="H24" s="32"/>
      <c r="I24" s="5"/>
      <c r="J24" s="5"/>
      <c r="K24" s="32"/>
      <c r="L24" s="5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/>
      <c r="B25" s="32"/>
      <c r="C25" s="32"/>
      <c r="D25" s="32"/>
      <c r="E25" s="32"/>
      <c r="F25" s="32"/>
      <c r="G25" s="32"/>
      <c r="H25" s="32"/>
      <c r="I25" s="5"/>
      <c r="J25" s="5"/>
      <c r="K25" s="32"/>
      <c r="L25" s="5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32"/>
      <c r="B26" s="32"/>
      <c r="C26" s="32"/>
      <c r="D26" s="32"/>
      <c r="E26" s="32"/>
      <c r="F26" s="32"/>
      <c r="G26" s="32"/>
      <c r="H26" s="32"/>
      <c r="I26" s="5"/>
      <c r="J26" s="5"/>
      <c r="K26" s="32"/>
      <c r="L26" s="5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26.25" customHeight="1">
      <c r="A27" s="4"/>
      <c r="B27" s="178" t="s">
        <v>99</v>
      </c>
      <c r="C27" s="179"/>
      <c r="D27" s="179"/>
      <c r="E27" s="179"/>
      <c r="F27" s="179"/>
      <c r="G27" s="179"/>
      <c r="H27" s="73">
        <v>1602</v>
      </c>
      <c r="I27" s="74"/>
      <c r="J27" s="74"/>
      <c r="K27" s="74"/>
      <c r="L27" s="74"/>
      <c r="M27" s="74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30" customHeight="1">
      <c r="A28" s="180" t="s">
        <v>9</v>
      </c>
      <c r="B28" s="181" t="s">
        <v>100</v>
      </c>
      <c r="C28" s="182"/>
      <c r="D28" s="182"/>
      <c r="E28" s="182"/>
      <c r="F28" s="182"/>
      <c r="G28" s="182"/>
      <c r="H28" s="183" t="s">
        <v>10</v>
      </c>
      <c r="I28" s="177" t="s">
        <v>2</v>
      </c>
      <c r="J28" s="177" t="s">
        <v>3</v>
      </c>
      <c r="K28" s="184" t="s">
        <v>4</v>
      </c>
      <c r="L28" s="177" t="s">
        <v>5</v>
      </c>
      <c r="M28" s="175" t="s">
        <v>6</v>
      </c>
      <c r="N28" s="175" t="s">
        <v>7</v>
      </c>
      <c r="O28" s="177" t="s">
        <v>8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5.75" customHeight="1">
      <c r="A29" s="176"/>
      <c r="B29" s="75" t="s">
        <v>101</v>
      </c>
      <c r="C29" s="75" t="s">
        <v>102</v>
      </c>
      <c r="D29" s="75" t="s">
        <v>103</v>
      </c>
      <c r="E29" s="75" t="s">
        <v>104</v>
      </c>
      <c r="F29" s="75" t="s">
        <v>105</v>
      </c>
      <c r="G29" s="75" t="s">
        <v>106</v>
      </c>
      <c r="H29" s="176"/>
      <c r="I29" s="176"/>
      <c r="J29" s="176"/>
      <c r="K29" s="176"/>
      <c r="L29" s="176"/>
      <c r="M29" s="176"/>
      <c r="N29" s="176"/>
      <c r="O29" s="176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5.75" customHeight="1">
      <c r="A30" s="89" t="s">
        <v>97</v>
      </c>
      <c r="B30" s="77"/>
      <c r="C30" s="77"/>
      <c r="D30" s="77"/>
      <c r="E30" s="77"/>
      <c r="F30" s="77"/>
      <c r="G30" s="77"/>
      <c r="H30" s="78"/>
      <c r="I30" s="79"/>
      <c r="J30" s="47"/>
      <c r="K30" s="48"/>
      <c r="L30" s="17"/>
      <c r="M30" s="80">
        <f>B30</f>
        <v>0</v>
      </c>
      <c r="N30" s="43"/>
      <c r="O30" s="17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5.75" customHeight="1">
      <c r="A31" s="89" t="s">
        <v>125</v>
      </c>
      <c r="B31" s="77"/>
      <c r="C31" s="77"/>
      <c r="D31" s="77"/>
      <c r="E31" s="77"/>
      <c r="F31" s="77"/>
      <c r="G31" s="77"/>
      <c r="H31" s="78"/>
      <c r="I31" s="81"/>
      <c r="J31" s="5"/>
      <c r="K31" s="82"/>
      <c r="L31" s="83" t="str">
        <f>IF(C31=0,"",C31/B30)</f>
        <v/>
      </c>
      <c r="M31" s="84"/>
      <c r="N31" s="85" t="str">
        <f t="shared" ref="N31:N35" si="2">IF(M31=0,"",M31/M30)</f>
        <v/>
      </c>
      <c r="O31" s="85" t="str">
        <f t="shared" ref="O31:O35" si="3">IF(M31=0,"",100%-N31)</f>
        <v/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5.75" customHeight="1">
      <c r="A32" s="89" t="s">
        <v>107</v>
      </c>
      <c r="B32" s="77"/>
      <c r="C32" s="77"/>
      <c r="D32" s="77">
        <v>40</v>
      </c>
      <c r="E32" s="77"/>
      <c r="F32" s="77"/>
      <c r="G32" s="77"/>
      <c r="H32" s="78"/>
      <c r="I32" s="81"/>
      <c r="J32" s="5"/>
      <c r="K32" s="82"/>
      <c r="L32" s="86" t="e">
        <f>IF(D32=0,"",D32/C31)</f>
        <v>#DIV/0!</v>
      </c>
      <c r="M32" s="84">
        <v>40</v>
      </c>
      <c r="N32" s="87" t="e">
        <f t="shared" si="2"/>
        <v>#DIV/0!</v>
      </c>
      <c r="O32" s="87" t="e">
        <f t="shared" si="3"/>
        <v>#DIV/0!</v>
      </c>
      <c r="P32" s="11" t="e">
        <f>M32/M30</f>
        <v>#DIV/0!</v>
      </c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5.75" customHeight="1">
      <c r="A33" s="89" t="s">
        <v>108</v>
      </c>
      <c r="B33" s="77"/>
      <c r="C33" s="77"/>
      <c r="D33" s="77"/>
      <c r="E33" s="77"/>
      <c r="F33" s="77"/>
      <c r="G33" s="77"/>
      <c r="H33" s="78"/>
      <c r="I33" s="81"/>
      <c r="J33" s="5"/>
      <c r="K33" s="82"/>
      <c r="L33" s="86" t="str">
        <f>IF(E33=0,"",E33/D32)</f>
        <v/>
      </c>
      <c r="M33" s="84"/>
      <c r="N33" s="87" t="str">
        <f t="shared" si="2"/>
        <v/>
      </c>
      <c r="O33" s="87" t="str">
        <f t="shared" si="3"/>
        <v/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5.75" customHeight="1">
      <c r="A34" s="89" t="s">
        <v>109</v>
      </c>
      <c r="B34" s="77"/>
      <c r="C34" s="77"/>
      <c r="D34" s="77"/>
      <c r="E34" s="77"/>
      <c r="F34" s="77"/>
      <c r="G34" s="77"/>
      <c r="H34" s="78"/>
      <c r="I34" s="81"/>
      <c r="J34" s="5"/>
      <c r="K34" s="82"/>
      <c r="L34" s="86" t="str">
        <f>IF(F34=0,"",F34/E33)</f>
        <v/>
      </c>
      <c r="M34" s="84"/>
      <c r="N34" s="87" t="str">
        <f t="shared" si="2"/>
        <v/>
      </c>
      <c r="O34" s="87" t="str">
        <f t="shared" si="3"/>
        <v/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5.75" customHeight="1">
      <c r="A35" s="89" t="s">
        <v>110</v>
      </c>
      <c r="B35" s="77"/>
      <c r="C35" s="77"/>
      <c r="D35" s="77"/>
      <c r="E35" s="77"/>
      <c r="F35" s="77"/>
      <c r="G35" s="77"/>
      <c r="H35" s="78"/>
      <c r="I35" s="81"/>
      <c r="J35" s="5"/>
      <c r="K35" s="82"/>
      <c r="L35" s="86" t="str">
        <f>IF(G35=0,"",G35/F34)</f>
        <v/>
      </c>
      <c r="M35" s="88"/>
      <c r="N35" s="87" t="str">
        <f t="shared" si="2"/>
        <v/>
      </c>
      <c r="O35" s="87" t="str">
        <f t="shared" si="3"/>
        <v/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5.75" customHeight="1">
      <c r="A36" s="89"/>
      <c r="B36" s="77"/>
      <c r="C36" s="77"/>
      <c r="D36" s="77"/>
      <c r="E36" s="77"/>
      <c r="F36" s="77"/>
      <c r="G36" s="77"/>
      <c r="H36" s="78"/>
      <c r="I36" s="81"/>
      <c r="J36" s="5"/>
      <c r="K36" s="32"/>
      <c r="L36" s="90"/>
      <c r="M36" s="88"/>
      <c r="N36" s="91"/>
      <c r="O36" s="9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5.75" customHeight="1">
      <c r="A37" s="89"/>
      <c r="B37" s="77"/>
      <c r="C37" s="77"/>
      <c r="D37" s="77"/>
      <c r="E37" s="77"/>
      <c r="F37" s="77"/>
      <c r="G37" s="77"/>
      <c r="H37" s="78"/>
      <c r="I37" s="81"/>
      <c r="J37" s="5"/>
      <c r="K37" s="32"/>
      <c r="L37" s="90"/>
      <c r="M37" s="88"/>
      <c r="N37" s="91"/>
      <c r="O37" s="9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5.75" customHeight="1">
      <c r="A38" s="89"/>
      <c r="B38" s="77"/>
      <c r="C38" s="77"/>
      <c r="D38" s="77"/>
      <c r="E38" s="77"/>
      <c r="F38" s="77"/>
      <c r="G38" s="77"/>
      <c r="H38" s="78"/>
      <c r="I38" s="81"/>
      <c r="J38" s="5"/>
      <c r="K38" s="32"/>
      <c r="L38" s="90"/>
      <c r="M38" s="88"/>
      <c r="N38" s="91"/>
      <c r="O38" s="9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89"/>
      <c r="B39" s="77"/>
      <c r="C39" s="77"/>
      <c r="D39" s="77"/>
      <c r="E39" s="77"/>
      <c r="F39" s="77"/>
      <c r="G39" s="77"/>
      <c r="H39" s="78"/>
      <c r="I39" s="93"/>
      <c r="J39" s="70"/>
      <c r="K39" s="69"/>
      <c r="L39" s="94"/>
      <c r="M39" s="88"/>
      <c r="N39" s="95"/>
      <c r="O39" s="96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8.75" customHeight="1">
      <c r="A40" s="31"/>
      <c r="B40" s="32"/>
      <c r="C40" s="172" t="s">
        <v>114</v>
      </c>
      <c r="D40" s="173"/>
      <c r="E40" s="173"/>
      <c r="F40" s="173"/>
      <c r="G40" s="174"/>
      <c r="H40" s="97">
        <f>SUM(H30:H39)</f>
        <v>0</v>
      </c>
      <c r="I40" s="98" t="str">
        <f>IF(H38=0,"",H38/B30)</f>
        <v/>
      </c>
      <c r="J40" s="98" t="str">
        <f>IF(H40=0,"",H40/B30)</f>
        <v/>
      </c>
      <c r="K40" s="98" t="str">
        <f>IF(H38=0,"",J40-I40)</f>
        <v/>
      </c>
      <c r="L40" s="5"/>
      <c r="M40" s="32"/>
      <c r="N40" s="23"/>
      <c r="O40" s="5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32"/>
      <c r="B41" s="32"/>
      <c r="C41" s="32"/>
      <c r="D41" s="32"/>
      <c r="E41" s="32"/>
      <c r="F41" s="32"/>
      <c r="G41" s="32"/>
      <c r="H41" s="32"/>
      <c r="I41" s="5"/>
      <c r="J41" s="5"/>
      <c r="K41" s="32"/>
      <c r="L41" s="5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32"/>
      <c r="B42" s="32"/>
      <c r="C42" s="32"/>
      <c r="D42" s="32"/>
      <c r="E42" s="32"/>
      <c r="F42" s="32"/>
      <c r="G42" s="32"/>
      <c r="H42" s="32"/>
      <c r="I42" s="5"/>
      <c r="J42" s="5"/>
      <c r="K42" s="32"/>
      <c r="L42" s="5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>
      <c r="A43" s="32"/>
      <c r="B43" s="32"/>
      <c r="C43" s="32"/>
      <c r="D43" s="32"/>
      <c r="E43" s="32"/>
      <c r="F43" s="32"/>
      <c r="G43" s="32"/>
      <c r="H43" s="32"/>
      <c r="I43" s="5"/>
      <c r="J43" s="5"/>
      <c r="K43" s="32"/>
      <c r="L43" s="5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26.25" customHeight="1">
      <c r="A44" s="4"/>
      <c r="B44" s="178" t="s">
        <v>99</v>
      </c>
      <c r="C44" s="179"/>
      <c r="D44" s="179"/>
      <c r="E44" s="179"/>
      <c r="F44" s="179"/>
      <c r="G44" s="179"/>
      <c r="H44" s="73">
        <v>1702</v>
      </c>
      <c r="I44" s="74"/>
      <c r="J44" s="74"/>
      <c r="K44" s="74"/>
      <c r="L44" s="74"/>
      <c r="M44" s="74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20.25" customHeight="1">
      <c r="A45" s="180" t="s">
        <v>9</v>
      </c>
      <c r="B45" s="181" t="s">
        <v>100</v>
      </c>
      <c r="C45" s="182"/>
      <c r="D45" s="182"/>
      <c r="E45" s="182"/>
      <c r="F45" s="182"/>
      <c r="G45" s="182"/>
      <c r="H45" s="183" t="s">
        <v>10</v>
      </c>
      <c r="I45" s="177" t="s">
        <v>2</v>
      </c>
      <c r="J45" s="177" t="s">
        <v>3</v>
      </c>
      <c r="K45" s="184" t="s">
        <v>4</v>
      </c>
      <c r="L45" s="177" t="s">
        <v>5</v>
      </c>
      <c r="M45" s="175" t="s">
        <v>6</v>
      </c>
      <c r="N45" s="175" t="s">
        <v>7</v>
      </c>
      <c r="O45" s="177" t="s">
        <v>8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176"/>
      <c r="B46" s="75" t="s">
        <v>101</v>
      </c>
      <c r="C46" s="75" t="s">
        <v>102</v>
      </c>
      <c r="D46" s="75" t="s">
        <v>103</v>
      </c>
      <c r="E46" s="75" t="s">
        <v>104</v>
      </c>
      <c r="F46" s="75" t="s">
        <v>105</v>
      </c>
      <c r="G46" s="75" t="s">
        <v>106</v>
      </c>
      <c r="H46" s="176"/>
      <c r="I46" s="176"/>
      <c r="J46" s="176"/>
      <c r="K46" s="176"/>
      <c r="L46" s="176"/>
      <c r="M46" s="176"/>
      <c r="N46" s="176"/>
      <c r="O46" s="176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75">
        <v>1702</v>
      </c>
      <c r="B47" s="77">
        <v>60</v>
      </c>
      <c r="C47" s="77"/>
      <c r="D47" s="77"/>
      <c r="E47" s="77"/>
      <c r="F47" s="77"/>
      <c r="G47" s="77"/>
      <c r="H47" s="78"/>
      <c r="I47" s="79"/>
      <c r="J47" s="47"/>
      <c r="K47" s="48"/>
      <c r="L47" s="17"/>
      <c r="M47" s="80">
        <f>B47</f>
        <v>60</v>
      </c>
      <c r="N47" s="43"/>
      <c r="O47" s="17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5.75" customHeight="1">
      <c r="A48" s="75">
        <v>1801</v>
      </c>
      <c r="B48" s="77"/>
      <c r="C48" s="77"/>
      <c r="D48" s="77"/>
      <c r="E48" s="77"/>
      <c r="F48" s="77"/>
      <c r="G48" s="77"/>
      <c r="H48" s="78"/>
      <c r="I48" s="81"/>
      <c r="J48" s="5"/>
      <c r="K48" s="82"/>
      <c r="L48" s="83" t="str">
        <f>IF(C48=0,"",C48/B47)</f>
        <v/>
      </c>
      <c r="M48" s="84"/>
      <c r="N48" s="85" t="str">
        <f t="shared" ref="N48:N52" si="4">IF(M48=0,"",M48/M47)</f>
        <v/>
      </c>
      <c r="O48" s="85" t="str">
        <f t="shared" ref="O48:O52" si="5">IF(M48=0,"",100%-N48)</f>
        <v/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.75" customHeight="1">
      <c r="A49" s="75">
        <v>1802</v>
      </c>
      <c r="B49" s="77"/>
      <c r="C49" s="77"/>
      <c r="D49" s="77"/>
      <c r="E49" s="77"/>
      <c r="F49" s="77"/>
      <c r="G49" s="77"/>
      <c r="H49" s="78"/>
      <c r="I49" s="81"/>
      <c r="J49" s="5"/>
      <c r="K49" s="82"/>
      <c r="L49" s="86" t="str">
        <f>IF(D49=0,"",D49/C48)</f>
        <v/>
      </c>
      <c r="M49" s="84"/>
      <c r="N49" s="87" t="str">
        <f t="shared" si="4"/>
        <v/>
      </c>
      <c r="O49" s="87" t="str">
        <f t="shared" si="5"/>
        <v/>
      </c>
      <c r="P49" s="11">
        <f>M49/M47</f>
        <v>0</v>
      </c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5.75" customHeight="1">
      <c r="A50" s="75">
        <v>1901</v>
      </c>
      <c r="B50" s="77"/>
      <c r="C50" s="77"/>
      <c r="D50" s="77"/>
      <c r="E50" s="77"/>
      <c r="F50" s="77"/>
      <c r="G50" s="77"/>
      <c r="H50" s="78"/>
      <c r="I50" s="81"/>
      <c r="J50" s="5"/>
      <c r="K50" s="82"/>
      <c r="L50" s="86" t="str">
        <f>IF(E50=0,"",E50/D49)</f>
        <v/>
      </c>
      <c r="M50" s="84"/>
      <c r="N50" s="87" t="str">
        <f t="shared" si="4"/>
        <v/>
      </c>
      <c r="O50" s="87" t="str">
        <f t="shared" si="5"/>
        <v/>
      </c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75" customHeight="1">
      <c r="A51" s="75">
        <v>1902</v>
      </c>
      <c r="B51" s="77"/>
      <c r="C51" s="77"/>
      <c r="D51" s="77"/>
      <c r="E51" s="77"/>
      <c r="F51" s="77"/>
      <c r="G51" s="77"/>
      <c r="H51" s="78"/>
      <c r="I51" s="81"/>
      <c r="J51" s="5"/>
      <c r="K51" s="82"/>
      <c r="L51" s="86" t="str">
        <f>IF(F51=0,"",F51/E50)</f>
        <v/>
      </c>
      <c r="M51" s="84"/>
      <c r="N51" s="87" t="str">
        <f t="shared" si="4"/>
        <v/>
      </c>
      <c r="O51" s="87" t="str">
        <f t="shared" si="5"/>
        <v/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75">
        <v>2001</v>
      </c>
      <c r="B52" s="77"/>
      <c r="C52" s="77"/>
      <c r="D52" s="77"/>
      <c r="E52" s="77"/>
      <c r="F52" s="77"/>
      <c r="G52" s="77"/>
      <c r="H52" s="78"/>
      <c r="I52" s="81"/>
      <c r="J52" s="5"/>
      <c r="K52" s="82"/>
      <c r="L52" s="86" t="str">
        <f>IF(G52=0,"",G52/F51)</f>
        <v/>
      </c>
      <c r="M52" s="88"/>
      <c r="N52" s="87" t="str">
        <f t="shared" si="4"/>
        <v/>
      </c>
      <c r="O52" s="87" t="str">
        <f t="shared" si="5"/>
        <v/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89"/>
      <c r="B53" s="77"/>
      <c r="C53" s="77"/>
      <c r="D53" s="77"/>
      <c r="E53" s="77"/>
      <c r="F53" s="77"/>
      <c r="G53" s="77"/>
      <c r="H53" s="78"/>
      <c r="I53" s="81"/>
      <c r="J53" s="5"/>
      <c r="K53" s="32"/>
      <c r="L53" s="90"/>
      <c r="M53" s="88"/>
      <c r="N53" s="91"/>
      <c r="O53" s="9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89"/>
      <c r="B54" s="77"/>
      <c r="C54" s="77"/>
      <c r="D54" s="77"/>
      <c r="E54" s="77"/>
      <c r="F54" s="77"/>
      <c r="G54" s="77"/>
      <c r="H54" s="78"/>
      <c r="I54" s="81"/>
      <c r="J54" s="5"/>
      <c r="K54" s="32"/>
      <c r="L54" s="90"/>
      <c r="M54" s="88"/>
      <c r="N54" s="91"/>
      <c r="O54" s="9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89"/>
      <c r="B55" s="77"/>
      <c r="C55" s="77"/>
      <c r="D55" s="77"/>
      <c r="E55" s="77"/>
      <c r="F55" s="77"/>
      <c r="G55" s="77"/>
      <c r="H55" s="78"/>
      <c r="I55" s="81"/>
      <c r="J55" s="5"/>
      <c r="K55" s="32"/>
      <c r="L55" s="90"/>
      <c r="M55" s="88"/>
      <c r="N55" s="91"/>
      <c r="O55" s="9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89"/>
      <c r="B56" s="77"/>
      <c r="C56" s="77"/>
      <c r="D56" s="77"/>
      <c r="E56" s="77"/>
      <c r="F56" s="77"/>
      <c r="G56" s="77"/>
      <c r="H56" s="78"/>
      <c r="I56" s="93"/>
      <c r="J56" s="70"/>
      <c r="K56" s="69"/>
      <c r="L56" s="94"/>
      <c r="M56" s="88"/>
      <c r="N56" s="95"/>
      <c r="O56" s="96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8" customHeight="1">
      <c r="A57" s="31"/>
      <c r="B57" s="190" t="s">
        <v>114</v>
      </c>
      <c r="C57" s="182"/>
      <c r="D57" s="182"/>
      <c r="E57" s="182"/>
      <c r="F57" s="182"/>
      <c r="G57" s="191"/>
      <c r="H57" s="97">
        <f>SUM(H47:H56)</f>
        <v>0</v>
      </c>
      <c r="I57" s="98" t="str">
        <f>IF(H55=0,"",H55/B47)</f>
        <v/>
      </c>
      <c r="J57" s="98" t="str">
        <f>IF(H57=0,"",H57/B47)</f>
        <v/>
      </c>
      <c r="K57" s="98" t="str">
        <f>IF(H55=0,"",J57-I57)</f>
        <v/>
      </c>
      <c r="L57" s="5"/>
      <c r="M57" s="32"/>
      <c r="N57" s="23"/>
      <c r="O57" s="5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/>
      <c r="B58" s="32"/>
      <c r="C58" s="32"/>
      <c r="D58" s="32"/>
      <c r="E58" s="32"/>
      <c r="F58" s="32"/>
      <c r="G58" s="32"/>
      <c r="H58" s="32"/>
      <c r="I58" s="5"/>
      <c r="J58" s="5"/>
      <c r="K58" s="32"/>
      <c r="L58" s="5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/>
      <c r="B59" s="32"/>
      <c r="C59" s="32"/>
      <c r="D59" s="32"/>
      <c r="E59" s="32"/>
      <c r="F59" s="32"/>
      <c r="G59" s="32"/>
      <c r="H59" s="32"/>
      <c r="I59" s="5"/>
      <c r="J59" s="5"/>
      <c r="K59" s="32"/>
      <c r="L59" s="5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/>
      <c r="B60" s="32"/>
      <c r="C60" s="32"/>
      <c r="D60" s="32"/>
      <c r="E60" s="32"/>
      <c r="F60" s="32"/>
      <c r="G60" s="32"/>
      <c r="H60" s="32"/>
      <c r="I60" s="5"/>
      <c r="J60" s="5"/>
      <c r="K60" s="32"/>
      <c r="L60" s="5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32"/>
      <c r="B61" s="32"/>
      <c r="C61" s="32"/>
      <c r="D61" s="32"/>
      <c r="E61" s="32"/>
      <c r="F61" s="32"/>
      <c r="G61" s="32"/>
      <c r="H61" s="32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>
      <c r="A62" s="32"/>
      <c r="B62" s="32"/>
      <c r="C62" s="32"/>
      <c r="D62" s="32"/>
      <c r="E62" s="32"/>
      <c r="F62" s="32"/>
      <c r="G62" s="32"/>
      <c r="H62" s="32"/>
      <c r="I62" s="5"/>
      <c r="J62" s="5"/>
      <c r="K62" s="32"/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>
      <c r="A63" s="32"/>
      <c r="B63" s="32"/>
      <c r="C63" s="32"/>
      <c r="D63" s="32"/>
      <c r="E63" s="32"/>
      <c r="F63" s="32"/>
      <c r="G63" s="32"/>
      <c r="H63" s="32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>
      <c r="A64" s="32"/>
      <c r="B64" s="32"/>
      <c r="C64" s="32"/>
      <c r="D64" s="32"/>
      <c r="E64" s="32"/>
      <c r="F64" s="32"/>
      <c r="G64" s="32"/>
      <c r="H64" s="32"/>
      <c r="I64" s="5"/>
      <c r="J64" s="5"/>
      <c r="K64" s="32"/>
      <c r="L64" s="5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>
      <c r="A65" s="32"/>
      <c r="B65" s="32"/>
      <c r="C65" s="32"/>
      <c r="D65" s="32"/>
      <c r="E65" s="32"/>
      <c r="F65" s="32"/>
      <c r="G65" s="32"/>
      <c r="H65" s="32"/>
      <c r="I65" s="5"/>
      <c r="J65" s="5"/>
      <c r="K65" s="32"/>
      <c r="L65" s="5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>
      <c r="A66" s="32"/>
      <c r="B66" s="32"/>
      <c r="C66" s="32"/>
      <c r="D66" s="32"/>
      <c r="E66" s="32"/>
      <c r="F66" s="32"/>
      <c r="G66" s="32"/>
      <c r="H66" s="32"/>
      <c r="I66" s="5"/>
      <c r="J66" s="5"/>
      <c r="K66" s="32"/>
      <c r="L66" s="5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>
      <c r="A67" s="32"/>
      <c r="B67" s="32"/>
      <c r="C67" s="32"/>
      <c r="D67" s="32"/>
      <c r="E67" s="32"/>
      <c r="F67" s="32"/>
      <c r="G67" s="32"/>
      <c r="H67" s="32"/>
      <c r="I67" s="5"/>
      <c r="J67" s="5"/>
      <c r="K67" s="32"/>
      <c r="L67" s="5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>
      <c r="A68" s="32"/>
      <c r="B68" s="32"/>
      <c r="C68" s="32"/>
      <c r="D68" s="32"/>
      <c r="E68" s="32"/>
      <c r="F68" s="32"/>
      <c r="G68" s="32"/>
      <c r="H68" s="32"/>
      <c r="I68" s="5"/>
      <c r="J68" s="5"/>
      <c r="K68" s="32"/>
      <c r="L68" s="5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/>
      <c r="B69" s="32"/>
      <c r="C69" s="32"/>
      <c r="D69" s="32"/>
      <c r="E69" s="32"/>
      <c r="F69" s="32"/>
      <c r="G69" s="32"/>
      <c r="H69" s="32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/>
      <c r="B70" s="32"/>
      <c r="C70" s="32"/>
      <c r="D70" s="32"/>
      <c r="E70" s="32"/>
      <c r="F70" s="32"/>
      <c r="G70" s="32"/>
      <c r="H70" s="32"/>
      <c r="I70" s="5"/>
      <c r="J70" s="5"/>
      <c r="K70" s="32"/>
      <c r="L70" s="5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>
      <c r="A71" s="32"/>
      <c r="B71" s="32"/>
      <c r="C71" s="32"/>
      <c r="D71" s="32"/>
      <c r="E71" s="32"/>
      <c r="F71" s="32"/>
      <c r="G71" s="32"/>
      <c r="H71" s="32"/>
      <c r="I71" s="5"/>
      <c r="J71" s="5"/>
      <c r="K71" s="32"/>
      <c r="L71" s="5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>
      <c r="A72" s="32"/>
      <c r="B72" s="32"/>
      <c r="C72" s="32"/>
      <c r="D72" s="32"/>
      <c r="E72" s="32"/>
      <c r="F72" s="32"/>
      <c r="G72" s="32"/>
      <c r="H72" s="32"/>
      <c r="I72" s="5"/>
      <c r="J72" s="5"/>
      <c r="K72" s="32"/>
      <c r="L72" s="5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/>
      <c r="B73" s="32"/>
      <c r="C73" s="32"/>
      <c r="D73" s="32"/>
      <c r="E73" s="32"/>
      <c r="F73" s="32"/>
      <c r="G73" s="32"/>
      <c r="H73" s="32"/>
      <c r="I73" s="5"/>
      <c r="J73" s="5"/>
      <c r="K73" s="32"/>
      <c r="L73" s="5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32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>
      <c r="A75" s="32"/>
      <c r="B75" s="32"/>
      <c r="C75" s="32"/>
      <c r="D75" s="32"/>
      <c r="E75" s="32"/>
      <c r="F75" s="32"/>
      <c r="G75" s="32"/>
      <c r="H75" s="32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>
      <c r="A76" s="32"/>
      <c r="B76" s="32"/>
      <c r="C76" s="32"/>
      <c r="D76" s="32"/>
      <c r="E76" s="32"/>
      <c r="F76" s="32"/>
      <c r="G76" s="32"/>
      <c r="H76" s="32"/>
      <c r="I76" s="5"/>
      <c r="J76" s="5"/>
      <c r="K76" s="32"/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32"/>
      <c r="B77" s="32"/>
      <c r="C77" s="32"/>
      <c r="D77" s="32"/>
      <c r="E77" s="32"/>
      <c r="F77" s="32"/>
      <c r="G77" s="32"/>
      <c r="H77" s="32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>
      <c r="A78" s="32"/>
      <c r="B78" s="32"/>
      <c r="C78" s="32"/>
      <c r="D78" s="32"/>
      <c r="E78" s="32"/>
      <c r="F78" s="32"/>
      <c r="G78" s="32"/>
      <c r="H78" s="32"/>
      <c r="I78" s="5"/>
      <c r="J78" s="5"/>
      <c r="K78" s="32"/>
      <c r="L78" s="5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>
      <c r="A79" s="32"/>
      <c r="B79" s="32"/>
      <c r="C79" s="32"/>
      <c r="D79" s="32"/>
      <c r="E79" s="32"/>
      <c r="F79" s="32"/>
      <c r="G79" s="32"/>
      <c r="H79" s="32"/>
      <c r="I79" s="5"/>
      <c r="J79" s="5"/>
      <c r="K79" s="32"/>
      <c r="L79" s="5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>
      <c r="A80" s="32"/>
      <c r="B80" s="32"/>
      <c r="C80" s="32"/>
      <c r="D80" s="32"/>
      <c r="E80" s="32"/>
      <c r="F80" s="32"/>
      <c r="G80" s="32"/>
      <c r="H80" s="32"/>
      <c r="I80" s="5"/>
      <c r="J80" s="5"/>
      <c r="K80" s="32"/>
      <c r="L80" s="5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>
      <c r="A81" s="32"/>
      <c r="B81" s="32"/>
      <c r="C81" s="32"/>
      <c r="D81" s="32"/>
      <c r="E81" s="32"/>
      <c r="F81" s="32"/>
      <c r="G81" s="32"/>
      <c r="H81" s="32"/>
      <c r="I81" s="5"/>
      <c r="J81" s="5"/>
      <c r="K81" s="32"/>
      <c r="L81" s="5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>
      <c r="A82" s="32"/>
      <c r="B82" s="32"/>
      <c r="C82" s="32"/>
      <c r="D82" s="32"/>
      <c r="E82" s="32"/>
      <c r="F82" s="32"/>
      <c r="G82" s="32"/>
      <c r="H82" s="32"/>
      <c r="I82" s="5"/>
      <c r="J82" s="5"/>
      <c r="K82" s="32"/>
      <c r="L82" s="5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>
      <c r="A83" s="32"/>
      <c r="B83" s="32"/>
      <c r="C83" s="32"/>
      <c r="D83" s="32"/>
      <c r="E83" s="32"/>
      <c r="F83" s="32"/>
      <c r="G83" s="32"/>
      <c r="H83" s="32"/>
      <c r="I83" s="5"/>
      <c r="J83" s="5"/>
      <c r="K83" s="32"/>
      <c r="L83" s="5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>
      <c r="A84" s="32"/>
      <c r="B84" s="32"/>
      <c r="C84" s="32"/>
      <c r="D84" s="32"/>
      <c r="E84" s="32"/>
      <c r="F84" s="32"/>
      <c r="G84" s="32"/>
      <c r="H84" s="32"/>
      <c r="I84" s="5"/>
      <c r="J84" s="5"/>
      <c r="K84" s="32"/>
      <c r="L84" s="5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/>
      <c r="B85" s="32"/>
      <c r="C85" s="32"/>
      <c r="D85" s="32"/>
      <c r="E85" s="32"/>
      <c r="F85" s="32"/>
      <c r="G85" s="32"/>
      <c r="H85" s="32"/>
      <c r="I85" s="5"/>
      <c r="J85" s="5"/>
      <c r="K85" s="32"/>
      <c r="L85" s="5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/>
      <c r="B86" s="32"/>
      <c r="C86" s="32"/>
      <c r="D86" s="32"/>
      <c r="E86" s="32"/>
      <c r="F86" s="32"/>
      <c r="G86" s="32"/>
      <c r="H86" s="32"/>
      <c r="I86" s="5"/>
      <c r="J86" s="5"/>
      <c r="K86" s="32"/>
      <c r="L86" s="5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32"/>
      <c r="B87" s="32"/>
      <c r="C87" s="32"/>
      <c r="D87" s="32"/>
      <c r="E87" s="32"/>
      <c r="F87" s="32"/>
      <c r="G87" s="32"/>
      <c r="H87" s="32"/>
      <c r="I87" s="5"/>
      <c r="J87" s="5"/>
      <c r="K87" s="32"/>
      <c r="L87" s="5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>
      <c r="A88" s="32"/>
      <c r="B88" s="32"/>
      <c r="C88" s="32"/>
      <c r="D88" s="32"/>
      <c r="E88" s="32"/>
      <c r="F88" s="32"/>
      <c r="G88" s="32"/>
      <c r="H88" s="32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32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/>
      <c r="B90" s="32"/>
      <c r="C90" s="32"/>
      <c r="D90" s="32"/>
      <c r="E90" s="32"/>
      <c r="F90" s="32"/>
      <c r="G90" s="32"/>
      <c r="H90" s="32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32"/>
      <c r="B91" s="32"/>
      <c r="C91" s="32"/>
      <c r="D91" s="32"/>
      <c r="E91" s="32"/>
      <c r="F91" s="32"/>
      <c r="G91" s="32"/>
      <c r="H91" s="32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32"/>
      <c r="B92" s="32"/>
      <c r="C92" s="32"/>
      <c r="D92" s="32"/>
      <c r="E92" s="32"/>
      <c r="F92" s="32"/>
      <c r="G92" s="32"/>
      <c r="H92" s="32"/>
      <c r="I92" s="5"/>
      <c r="J92" s="5"/>
      <c r="K92" s="32"/>
      <c r="L92" s="5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32"/>
      <c r="B93" s="32"/>
      <c r="C93" s="32"/>
      <c r="D93" s="32"/>
      <c r="E93" s="32"/>
      <c r="F93" s="32"/>
      <c r="G93" s="32"/>
      <c r="H93" s="32"/>
      <c r="I93" s="5"/>
      <c r="J93" s="5"/>
      <c r="K93" s="32"/>
      <c r="L93" s="5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2"/>
      <c r="B94" s="32"/>
      <c r="C94" s="32"/>
      <c r="D94" s="32"/>
      <c r="E94" s="32"/>
      <c r="F94" s="32"/>
      <c r="G94" s="32"/>
      <c r="H94" s="32"/>
      <c r="I94" s="5"/>
      <c r="J94" s="5"/>
      <c r="K94" s="32"/>
      <c r="L94" s="5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/>
      <c r="B95" s="32"/>
      <c r="C95" s="32"/>
      <c r="D95" s="32"/>
      <c r="E95" s="32"/>
      <c r="F95" s="32"/>
      <c r="G95" s="32"/>
      <c r="H95" s="32"/>
      <c r="I95" s="5"/>
      <c r="J95" s="5"/>
      <c r="K95" s="32"/>
      <c r="L95" s="5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/>
      <c r="B96" s="32"/>
      <c r="C96" s="32"/>
      <c r="D96" s="32"/>
      <c r="E96" s="32"/>
      <c r="F96" s="32"/>
      <c r="G96" s="32"/>
      <c r="H96" s="32"/>
      <c r="I96" s="5"/>
      <c r="J96" s="5"/>
      <c r="K96" s="32"/>
      <c r="L96" s="5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/>
      <c r="B97" s="32"/>
      <c r="C97" s="32"/>
      <c r="D97" s="32"/>
      <c r="E97" s="32"/>
      <c r="F97" s="32"/>
      <c r="G97" s="32"/>
      <c r="H97" s="32"/>
      <c r="I97" s="5"/>
      <c r="J97" s="5"/>
      <c r="K97" s="32"/>
      <c r="L97" s="5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/>
      <c r="B98" s="32"/>
      <c r="C98" s="32"/>
      <c r="D98" s="32"/>
      <c r="E98" s="32"/>
      <c r="F98" s="32"/>
      <c r="G98" s="32"/>
      <c r="H98" s="32"/>
      <c r="I98" s="5"/>
      <c r="J98" s="5"/>
      <c r="K98" s="32"/>
      <c r="L98" s="5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/>
      <c r="B99" s="32"/>
      <c r="C99" s="32"/>
      <c r="D99" s="32"/>
      <c r="E99" s="32"/>
      <c r="F99" s="32"/>
      <c r="G99" s="32"/>
      <c r="H99" s="32"/>
      <c r="I99" s="5"/>
      <c r="J99" s="5"/>
      <c r="K99" s="32"/>
      <c r="L99" s="5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32"/>
      <c r="I100" s="5"/>
      <c r="J100" s="5"/>
      <c r="K100" s="32"/>
      <c r="L100" s="5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32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32"/>
      <c r="I102" s="5"/>
      <c r="J102" s="5"/>
      <c r="K102" s="32"/>
      <c r="L102" s="5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32"/>
      <c r="B103" s="32"/>
      <c r="C103" s="32"/>
      <c r="D103" s="32"/>
      <c r="E103" s="32"/>
      <c r="F103" s="32"/>
      <c r="G103" s="32"/>
      <c r="H103" s="32"/>
      <c r="I103" s="5"/>
      <c r="J103" s="5"/>
      <c r="K103" s="32"/>
      <c r="L103" s="5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32"/>
      <c r="I104" s="5"/>
      <c r="J104" s="5"/>
      <c r="K104" s="32"/>
      <c r="L104" s="5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32"/>
      <c r="I105" s="5"/>
      <c r="J105" s="5"/>
      <c r="K105" s="32"/>
      <c r="L105" s="5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/>
      <c r="B106" s="32"/>
      <c r="C106" s="32"/>
      <c r="D106" s="32"/>
      <c r="E106" s="32"/>
      <c r="F106" s="32"/>
      <c r="G106" s="32"/>
      <c r="H106" s="32"/>
      <c r="I106" s="5"/>
      <c r="J106" s="5"/>
      <c r="K106" s="32"/>
      <c r="L106" s="5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/>
      <c r="B107" s="32"/>
      <c r="C107" s="32"/>
      <c r="D107" s="32"/>
      <c r="E107" s="32"/>
      <c r="F107" s="32"/>
      <c r="G107" s="32"/>
      <c r="H107" s="32"/>
      <c r="I107" s="5"/>
      <c r="J107" s="5"/>
      <c r="K107" s="32"/>
      <c r="L107" s="5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/>
      <c r="B108" s="32"/>
      <c r="C108" s="32"/>
      <c r="D108" s="32"/>
      <c r="E108" s="32"/>
      <c r="F108" s="32"/>
      <c r="G108" s="32"/>
      <c r="H108" s="32"/>
      <c r="I108" s="5"/>
      <c r="J108" s="5"/>
      <c r="K108" s="32"/>
      <c r="L108" s="5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/>
      <c r="B109" s="32"/>
      <c r="C109" s="32"/>
      <c r="D109" s="32"/>
      <c r="E109" s="32"/>
      <c r="F109" s="32"/>
      <c r="G109" s="32"/>
      <c r="H109" s="32"/>
      <c r="I109" s="5"/>
      <c r="J109" s="5"/>
      <c r="K109" s="32"/>
      <c r="L109" s="5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32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32"/>
      <c r="B111" s="32"/>
      <c r="C111" s="32"/>
      <c r="D111" s="32"/>
      <c r="E111" s="32"/>
      <c r="F111" s="32"/>
      <c r="G111" s="32"/>
      <c r="H111" s="32"/>
      <c r="I111" s="5"/>
      <c r="J111" s="5"/>
      <c r="K111" s="32"/>
      <c r="L111" s="5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32"/>
      <c r="B112" s="32"/>
      <c r="C112" s="32"/>
      <c r="D112" s="32"/>
      <c r="E112" s="32"/>
      <c r="F112" s="32"/>
      <c r="G112" s="32"/>
      <c r="H112" s="32"/>
      <c r="I112" s="5"/>
      <c r="J112" s="5"/>
      <c r="K112" s="32"/>
      <c r="L112" s="5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32"/>
      <c r="B113" s="32"/>
      <c r="C113" s="32"/>
      <c r="D113" s="32"/>
      <c r="E113" s="32"/>
      <c r="F113" s="32"/>
      <c r="G113" s="32"/>
      <c r="H113" s="32"/>
      <c r="I113" s="5"/>
      <c r="J113" s="5"/>
      <c r="K113" s="32"/>
      <c r="L113" s="5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32"/>
      <c r="B114" s="32"/>
      <c r="C114" s="32"/>
      <c r="D114" s="32"/>
      <c r="E114" s="32"/>
      <c r="F114" s="32"/>
      <c r="G114" s="32"/>
      <c r="H114" s="32"/>
      <c r="I114" s="5"/>
      <c r="J114" s="5"/>
      <c r="K114" s="32"/>
      <c r="L114" s="5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>
      <c r="A115" s="32"/>
      <c r="B115" s="32"/>
      <c r="C115" s="32"/>
      <c r="D115" s="32"/>
      <c r="E115" s="32"/>
      <c r="F115" s="32"/>
      <c r="G115" s="32"/>
      <c r="H115" s="32"/>
      <c r="I115" s="5"/>
      <c r="J115" s="5"/>
      <c r="K115" s="32"/>
      <c r="L115" s="5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32"/>
      <c r="B116" s="32"/>
      <c r="C116" s="32"/>
      <c r="D116" s="32"/>
      <c r="E116" s="32"/>
      <c r="F116" s="32"/>
      <c r="G116" s="32"/>
      <c r="H116" s="32"/>
      <c r="I116" s="5"/>
      <c r="J116" s="5"/>
      <c r="K116" s="32"/>
      <c r="L116" s="5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32"/>
      <c r="B117" s="32"/>
      <c r="C117" s="32"/>
      <c r="D117" s="32"/>
      <c r="E117" s="32"/>
      <c r="F117" s="32"/>
      <c r="G117" s="32"/>
      <c r="H117" s="32"/>
      <c r="I117" s="5"/>
      <c r="J117" s="5"/>
      <c r="K117" s="32"/>
      <c r="L117" s="5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/>
      <c r="B118" s="32"/>
      <c r="C118" s="32"/>
      <c r="D118" s="32"/>
      <c r="E118" s="32"/>
      <c r="F118" s="32"/>
      <c r="G118" s="32"/>
      <c r="H118" s="32"/>
      <c r="I118" s="5"/>
      <c r="J118" s="5"/>
      <c r="K118" s="32"/>
      <c r="L118" s="5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/>
      <c r="B119" s="32"/>
      <c r="C119" s="32"/>
      <c r="D119" s="32"/>
      <c r="E119" s="32"/>
      <c r="F119" s="32"/>
      <c r="G119" s="32"/>
      <c r="H119" s="32"/>
      <c r="I119" s="5"/>
      <c r="J119" s="5"/>
      <c r="K119" s="32"/>
      <c r="L119" s="5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32"/>
      <c r="I120" s="5"/>
      <c r="J120" s="5"/>
      <c r="K120" s="32"/>
      <c r="L120" s="5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32"/>
      <c r="I121" s="5"/>
      <c r="J121" s="5"/>
      <c r="K121" s="32"/>
      <c r="L121" s="5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32"/>
      <c r="I122" s="5"/>
      <c r="J122" s="5"/>
      <c r="K122" s="32"/>
      <c r="L122" s="5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32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32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32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32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32"/>
      <c r="B127" s="32"/>
      <c r="C127" s="32"/>
      <c r="D127" s="32"/>
      <c r="E127" s="32"/>
      <c r="F127" s="32"/>
      <c r="G127" s="32"/>
      <c r="H127" s="32"/>
      <c r="I127" s="5"/>
      <c r="J127" s="5"/>
      <c r="K127" s="32"/>
      <c r="L127" s="5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32"/>
      <c r="B128" s="32"/>
      <c r="C128" s="32"/>
      <c r="D128" s="32"/>
      <c r="E128" s="32"/>
      <c r="F128" s="32"/>
      <c r="G128" s="32"/>
      <c r="H128" s="32"/>
      <c r="I128" s="5"/>
      <c r="J128" s="5"/>
      <c r="K128" s="32"/>
      <c r="L128" s="5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32"/>
      <c r="B129" s="32"/>
      <c r="C129" s="32"/>
      <c r="D129" s="32"/>
      <c r="E129" s="32"/>
      <c r="F129" s="32"/>
      <c r="G129" s="32"/>
      <c r="H129" s="32"/>
      <c r="I129" s="5"/>
      <c r="J129" s="5"/>
      <c r="K129" s="32"/>
      <c r="L129" s="5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32"/>
      <c r="B130" s="32"/>
      <c r="C130" s="32"/>
      <c r="D130" s="32"/>
      <c r="E130" s="32"/>
      <c r="F130" s="32"/>
      <c r="G130" s="32"/>
      <c r="H130" s="32"/>
      <c r="I130" s="5"/>
      <c r="J130" s="5"/>
      <c r="K130" s="32"/>
      <c r="L130" s="5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32"/>
      <c r="B131" s="32"/>
      <c r="C131" s="32"/>
      <c r="D131" s="32"/>
      <c r="E131" s="32"/>
      <c r="F131" s="32"/>
      <c r="G131" s="32"/>
      <c r="H131" s="32"/>
      <c r="I131" s="5"/>
      <c r="J131" s="5"/>
      <c r="K131" s="32"/>
      <c r="L131" s="5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32"/>
      <c r="B132" s="32"/>
      <c r="C132" s="32"/>
      <c r="D132" s="32"/>
      <c r="E132" s="32"/>
      <c r="F132" s="32"/>
      <c r="G132" s="32"/>
      <c r="H132" s="32"/>
      <c r="I132" s="5"/>
      <c r="J132" s="5"/>
      <c r="K132" s="32"/>
      <c r="L132" s="5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32"/>
      <c r="B133" s="32"/>
      <c r="C133" s="32"/>
      <c r="D133" s="32"/>
      <c r="E133" s="32"/>
      <c r="F133" s="32"/>
      <c r="G133" s="32"/>
      <c r="H133" s="32"/>
      <c r="I133" s="5"/>
      <c r="J133" s="5"/>
      <c r="K133" s="32"/>
      <c r="L133" s="5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32"/>
      <c r="B134" s="32"/>
      <c r="C134" s="32"/>
      <c r="D134" s="32"/>
      <c r="E134" s="32"/>
      <c r="F134" s="32"/>
      <c r="G134" s="32"/>
      <c r="H134" s="32"/>
      <c r="I134" s="5"/>
      <c r="J134" s="5"/>
      <c r="K134" s="32"/>
      <c r="L134" s="5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32"/>
      <c r="B135" s="32"/>
      <c r="C135" s="32"/>
      <c r="D135" s="32"/>
      <c r="E135" s="32"/>
      <c r="F135" s="32"/>
      <c r="G135" s="32"/>
      <c r="H135" s="32"/>
      <c r="I135" s="5"/>
      <c r="J135" s="5"/>
      <c r="K135" s="32"/>
      <c r="L135" s="5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32"/>
      <c r="B136" s="32"/>
      <c r="C136" s="32"/>
      <c r="D136" s="32"/>
      <c r="E136" s="32"/>
      <c r="F136" s="32"/>
      <c r="G136" s="32"/>
      <c r="H136" s="32"/>
      <c r="I136" s="5"/>
      <c r="J136" s="5"/>
      <c r="K136" s="32"/>
      <c r="L136" s="5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32"/>
      <c r="B137" s="32"/>
      <c r="C137" s="32"/>
      <c r="D137" s="32"/>
      <c r="E137" s="32"/>
      <c r="F137" s="32"/>
      <c r="G137" s="32"/>
      <c r="H137" s="32"/>
      <c r="I137" s="5"/>
      <c r="J137" s="5"/>
      <c r="K137" s="32"/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32"/>
      <c r="I138" s="5"/>
      <c r="J138" s="5"/>
      <c r="K138" s="32"/>
      <c r="L138" s="5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32"/>
      <c r="I139" s="5"/>
      <c r="J139" s="5"/>
      <c r="K139" s="32"/>
      <c r="L139" s="5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32"/>
      <c r="I140" s="5"/>
      <c r="J140" s="5"/>
      <c r="K140" s="32"/>
      <c r="L140" s="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32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32"/>
      <c r="I142" s="5"/>
      <c r="J142" s="5"/>
      <c r="K142" s="32"/>
      <c r="L142" s="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32"/>
      <c r="I143" s="5"/>
      <c r="J143" s="5"/>
      <c r="K143" s="32"/>
      <c r="L143" s="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32"/>
      <c r="I144" s="5"/>
      <c r="J144" s="5"/>
      <c r="K144" s="32"/>
      <c r="L144" s="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32"/>
      <c r="I145" s="5"/>
      <c r="J145" s="5"/>
      <c r="K145" s="32"/>
      <c r="L145" s="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32"/>
      <c r="I146" s="5"/>
      <c r="J146" s="5"/>
      <c r="K146" s="32"/>
      <c r="L146" s="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32"/>
      <c r="I147" s="5"/>
      <c r="J147" s="5"/>
      <c r="K147" s="32"/>
      <c r="L147" s="5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32"/>
      <c r="I148" s="5"/>
      <c r="J148" s="5"/>
      <c r="K148" s="32"/>
      <c r="L148" s="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32"/>
      <c r="I149" s="5"/>
      <c r="J149" s="5"/>
      <c r="K149" s="32"/>
      <c r="L149" s="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32"/>
      <c r="I150" s="5"/>
      <c r="J150" s="5"/>
      <c r="K150" s="32"/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32"/>
      <c r="I151" s="5"/>
      <c r="J151" s="5"/>
      <c r="K151" s="32"/>
      <c r="L151" s="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32"/>
      <c r="I152" s="5"/>
      <c r="J152" s="5"/>
      <c r="K152" s="32"/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32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32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32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32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32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32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32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32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32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32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32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32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32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32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32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32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32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32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32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32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32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32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32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32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32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32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32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32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32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32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32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32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32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32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32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32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32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32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32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32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32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32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32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32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32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32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32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32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32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32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32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32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32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32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32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32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32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32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32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32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32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32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32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32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32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32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32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32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32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32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32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32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32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32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32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32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32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32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32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32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32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32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32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32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32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32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32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32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32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32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32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32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32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32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32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32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32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32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32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32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32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32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32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32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32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32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32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32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32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32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32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32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32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32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32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32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32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32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32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32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32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32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32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32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32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32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32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32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32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32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32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32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32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32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32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32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32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32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32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32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32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32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32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32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32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32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32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32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32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32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32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32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32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32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32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32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32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32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32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32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32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32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32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32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32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32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32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32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32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32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32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32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32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32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32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32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32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32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32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32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32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32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32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32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32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32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32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32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32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32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32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32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32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32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32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32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32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32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32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32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32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32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32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32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32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32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32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32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32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32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32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32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32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32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32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32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32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32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32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32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32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32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32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32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32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32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32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32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32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32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32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32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32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32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32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32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32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32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32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32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32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32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32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32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32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32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32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32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32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32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32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32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32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32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32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32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32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32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32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32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32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32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32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32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32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32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32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32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32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32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32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32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32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32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32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32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32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32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32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32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32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32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32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32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32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32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32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32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32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32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32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32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32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32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32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32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32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32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32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32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32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32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32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32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32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32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32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32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32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32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32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32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32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32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32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32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32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32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32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32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32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32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32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32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32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32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32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32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32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32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32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32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32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32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32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32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32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32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32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32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32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32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32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32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32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32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32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32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32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32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32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32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32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32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32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32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32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32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32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32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32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32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32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32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32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32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32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32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32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32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32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32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32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32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32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32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32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32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32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32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32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32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32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32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32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32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32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32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32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32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32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32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32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32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32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32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32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32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32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32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32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32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32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32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32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32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32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32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32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32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32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32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32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32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32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32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32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32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32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32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32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32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32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32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32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32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32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32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32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32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32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32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32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32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32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32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32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32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32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32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32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32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32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32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32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32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32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32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32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32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32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32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32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32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32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32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32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32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32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32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32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32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32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32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32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32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32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32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32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32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32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32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32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32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32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32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32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32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32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32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32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32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32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32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32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32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32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32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32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32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32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32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32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32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32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32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32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32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32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32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32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32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32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32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32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32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32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32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32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32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32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32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32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32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32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32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32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32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32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32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32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32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32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32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32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32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32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32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32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32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32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32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32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32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32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32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32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32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32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32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32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32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32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32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32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32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32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32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32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32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32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32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32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32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32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32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32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32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32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32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32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32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32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32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32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32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32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32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32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32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32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32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32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32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32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32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32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32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32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32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32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32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32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32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32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32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32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32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32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32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32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32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32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32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32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32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32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32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32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32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32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32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32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32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32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32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32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32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32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32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32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32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32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32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32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32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32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32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32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32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32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32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32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32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32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32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32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32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32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32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32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32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32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32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32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32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32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32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32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32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32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32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32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32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32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32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32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32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32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32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32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32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32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32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32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32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32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32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32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32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32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32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32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32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32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32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32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32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32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32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32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32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32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32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32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32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32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32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32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32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32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32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32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32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32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32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32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32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32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32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32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32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32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32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32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32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32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32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32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32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32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32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32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32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32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32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32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32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32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32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32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32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32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32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32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32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32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32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32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32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32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32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32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32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32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32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32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32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32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32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32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32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32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32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32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32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32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32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32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32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32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32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32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32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32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32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32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32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32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32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32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32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32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32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32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32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32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32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32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32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32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32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32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32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32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32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32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32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32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32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32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32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32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32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32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32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32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32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32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32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32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32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32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32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32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32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32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32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32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32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32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32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32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32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32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32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32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32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32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32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32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32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32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32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32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32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32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32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32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32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32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32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32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32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32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32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32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32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32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32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32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32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32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32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32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32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32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32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32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32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32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32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32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32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32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32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32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32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32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32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32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32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32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32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32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32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32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32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40">
    <mergeCell ref="O10:O11"/>
    <mergeCell ref="G1:Q1"/>
    <mergeCell ref="G2:O2"/>
    <mergeCell ref="G3:O3"/>
    <mergeCell ref="G4:O4"/>
    <mergeCell ref="B9:G9"/>
    <mergeCell ref="J10:J11"/>
    <mergeCell ref="K10:K11"/>
    <mergeCell ref="L10:L11"/>
    <mergeCell ref="M10:M11"/>
    <mergeCell ref="N10:N11"/>
    <mergeCell ref="H10:H11"/>
    <mergeCell ref="I10:I11"/>
    <mergeCell ref="A10:A11"/>
    <mergeCell ref="B10:G10"/>
    <mergeCell ref="I28:I29"/>
    <mergeCell ref="M45:M46"/>
    <mergeCell ref="N45:N46"/>
    <mergeCell ref="A45:A46"/>
    <mergeCell ref="B45:G45"/>
    <mergeCell ref="H45:H46"/>
    <mergeCell ref="K45:K46"/>
    <mergeCell ref="I45:I46"/>
    <mergeCell ref="J45:J46"/>
    <mergeCell ref="J28:J29"/>
    <mergeCell ref="K28:K29"/>
    <mergeCell ref="C22:G22"/>
    <mergeCell ref="B27:G27"/>
    <mergeCell ref="A28:A29"/>
    <mergeCell ref="B57:G57"/>
    <mergeCell ref="C40:G40"/>
    <mergeCell ref="B44:G44"/>
    <mergeCell ref="O45:O46"/>
    <mergeCell ref="L28:L29"/>
    <mergeCell ref="M28:M29"/>
    <mergeCell ref="N28:N29"/>
    <mergeCell ref="O28:O29"/>
    <mergeCell ref="L45:L46"/>
    <mergeCell ref="B28:G28"/>
    <mergeCell ref="H28:H29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Z1000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2.5703125" defaultRowHeight="15" customHeight="1"/>
  <cols>
    <col min="1" max="1" width="8.85546875" customWidth="1"/>
    <col min="2" max="7" width="6.7109375" customWidth="1"/>
    <col min="8" max="8" width="12.42578125" customWidth="1"/>
    <col min="9" max="11" width="10.7109375" customWidth="1"/>
    <col min="12" max="13" width="11.42578125" customWidth="1"/>
    <col min="14" max="15" width="8.85546875" customWidth="1"/>
    <col min="16" max="17" width="11.42578125" customWidth="1"/>
    <col min="18" max="26" width="10" customWidth="1"/>
  </cols>
  <sheetData>
    <row r="1" spans="1:26" ht="37.5" customHeight="1">
      <c r="A1" s="32"/>
      <c r="B1" s="32"/>
      <c r="C1" s="32"/>
      <c r="D1" s="32"/>
      <c r="E1" s="32"/>
      <c r="F1" s="117"/>
      <c r="G1" s="192" t="s">
        <v>121</v>
      </c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32"/>
      <c r="S1" s="32"/>
      <c r="T1" s="32"/>
      <c r="U1" s="32"/>
      <c r="V1" s="32"/>
      <c r="W1" s="32"/>
      <c r="X1" s="32"/>
      <c r="Y1" s="32"/>
      <c r="Z1" s="32"/>
    </row>
    <row r="2" spans="1:26" ht="27" customHeight="1">
      <c r="A2" s="32"/>
      <c r="B2" s="32"/>
      <c r="C2" s="32"/>
      <c r="D2" s="32"/>
      <c r="E2" s="32"/>
      <c r="F2" s="118"/>
      <c r="G2" s="193" t="s">
        <v>122</v>
      </c>
      <c r="H2" s="186"/>
      <c r="I2" s="186"/>
      <c r="J2" s="186"/>
      <c r="K2" s="186"/>
      <c r="L2" s="186"/>
      <c r="M2" s="186"/>
      <c r="N2" s="186"/>
      <c r="O2" s="186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3.25" customHeight="1">
      <c r="A3" s="32"/>
      <c r="B3" s="32"/>
      <c r="C3" s="32"/>
      <c r="D3" s="32"/>
      <c r="E3" s="32"/>
      <c r="F3" s="119"/>
      <c r="G3" s="194" t="s">
        <v>123</v>
      </c>
      <c r="H3" s="186"/>
      <c r="I3" s="186"/>
      <c r="J3" s="186"/>
      <c r="K3" s="186"/>
      <c r="L3" s="186"/>
      <c r="M3" s="186"/>
      <c r="N3" s="186"/>
      <c r="O3" s="186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4.75" customHeight="1">
      <c r="A4" s="32"/>
      <c r="B4" s="32"/>
      <c r="C4" s="32"/>
      <c r="D4" s="32"/>
      <c r="E4" s="32"/>
      <c r="F4" s="120"/>
      <c r="G4" s="195" t="s">
        <v>124</v>
      </c>
      <c r="H4" s="186"/>
      <c r="I4" s="186"/>
      <c r="J4" s="186"/>
      <c r="K4" s="186"/>
      <c r="L4" s="186"/>
      <c r="M4" s="186"/>
      <c r="N4" s="186"/>
      <c r="O4" s="186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>
      <c r="A5" s="32"/>
      <c r="B5" s="32"/>
      <c r="C5" s="32"/>
      <c r="D5" s="32"/>
      <c r="E5" s="32"/>
      <c r="F5" s="32"/>
      <c r="G5" s="32"/>
      <c r="H5" s="32"/>
      <c r="I5" s="5"/>
      <c r="J5" s="5"/>
      <c r="K5" s="32"/>
      <c r="L5" s="5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2.75" customHeight="1">
      <c r="A6" s="32"/>
      <c r="B6" s="32"/>
      <c r="C6" s="32"/>
      <c r="D6" s="32"/>
      <c r="E6" s="32"/>
      <c r="F6" s="32"/>
      <c r="G6" s="32"/>
      <c r="H6" s="32"/>
      <c r="I6" s="5"/>
      <c r="J6" s="5"/>
      <c r="K6" s="32"/>
      <c r="L6" s="5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>
      <c r="A7" s="32"/>
      <c r="B7" s="32"/>
      <c r="C7" s="32"/>
      <c r="D7" s="32"/>
      <c r="E7" s="32"/>
      <c r="F7" s="32"/>
      <c r="G7" s="32"/>
      <c r="H7" s="32"/>
      <c r="I7" s="5"/>
      <c r="J7" s="5"/>
      <c r="K7" s="32"/>
      <c r="L7" s="5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>
      <c r="A8" s="32"/>
      <c r="B8" s="32"/>
      <c r="C8" s="32"/>
      <c r="D8" s="32"/>
      <c r="E8" s="32"/>
      <c r="F8" s="32"/>
      <c r="G8" s="32"/>
      <c r="H8" s="32"/>
      <c r="I8" s="5"/>
      <c r="J8" s="5"/>
      <c r="K8" s="32"/>
      <c r="L8" s="5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>
      <c r="A9" s="32"/>
      <c r="B9" s="32"/>
      <c r="C9" s="32"/>
      <c r="D9" s="32"/>
      <c r="E9" s="32"/>
      <c r="F9" s="32"/>
      <c r="G9" s="32"/>
      <c r="H9" s="32"/>
      <c r="I9" s="5"/>
      <c r="J9" s="5"/>
      <c r="K9" s="32"/>
      <c r="L9" s="5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>
      <c r="A10" s="32"/>
      <c r="B10" s="32"/>
      <c r="C10" s="32"/>
      <c r="D10" s="32"/>
      <c r="E10" s="32"/>
      <c r="F10" s="32"/>
      <c r="G10" s="32"/>
      <c r="H10" s="32"/>
      <c r="I10" s="5"/>
      <c r="J10" s="5"/>
      <c r="K10" s="32"/>
      <c r="L10" s="5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26.25" customHeight="1">
      <c r="A11" s="4"/>
      <c r="B11" s="178" t="s">
        <v>99</v>
      </c>
      <c r="C11" s="179"/>
      <c r="D11" s="179"/>
      <c r="E11" s="179"/>
      <c r="F11" s="179"/>
      <c r="G11" s="179"/>
      <c r="H11" s="73">
        <v>1702</v>
      </c>
      <c r="I11" s="74"/>
      <c r="J11" s="74"/>
      <c r="K11" s="74"/>
      <c r="L11" s="74"/>
      <c r="M11" s="74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20.25" customHeight="1">
      <c r="A12" s="180" t="s">
        <v>9</v>
      </c>
      <c r="B12" s="181" t="s">
        <v>100</v>
      </c>
      <c r="C12" s="182"/>
      <c r="D12" s="182"/>
      <c r="E12" s="182"/>
      <c r="F12" s="182"/>
      <c r="G12" s="182"/>
      <c r="H12" s="183" t="s">
        <v>10</v>
      </c>
      <c r="I12" s="177" t="s">
        <v>2</v>
      </c>
      <c r="J12" s="177" t="s">
        <v>3</v>
      </c>
      <c r="K12" s="184" t="s">
        <v>4</v>
      </c>
      <c r="L12" s="177" t="s">
        <v>5</v>
      </c>
      <c r="M12" s="175" t="s">
        <v>6</v>
      </c>
      <c r="N12" s="175" t="s">
        <v>7</v>
      </c>
      <c r="O12" s="177" t="s">
        <v>8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.75" customHeight="1">
      <c r="A13" s="176"/>
      <c r="B13" s="75" t="s">
        <v>101</v>
      </c>
      <c r="C13" s="75" t="s">
        <v>102</v>
      </c>
      <c r="D13" s="75" t="s">
        <v>103</v>
      </c>
      <c r="E13" s="75" t="s">
        <v>104</v>
      </c>
      <c r="F13" s="75" t="s">
        <v>105</v>
      </c>
      <c r="G13" s="75" t="s">
        <v>106</v>
      </c>
      <c r="H13" s="176"/>
      <c r="I13" s="176"/>
      <c r="J13" s="176"/>
      <c r="K13" s="176"/>
      <c r="L13" s="176"/>
      <c r="M13" s="176"/>
      <c r="N13" s="176"/>
      <c r="O13" s="176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5.75" customHeight="1">
      <c r="A14" s="75">
        <v>1702</v>
      </c>
      <c r="B14" s="77">
        <v>34</v>
      </c>
      <c r="C14" s="77"/>
      <c r="D14" s="77"/>
      <c r="E14" s="77"/>
      <c r="F14" s="77"/>
      <c r="G14" s="77"/>
      <c r="H14" s="78"/>
      <c r="I14" s="79"/>
      <c r="J14" s="47"/>
      <c r="K14" s="48"/>
      <c r="L14" s="17"/>
      <c r="M14" s="80">
        <f>B14</f>
        <v>34</v>
      </c>
      <c r="N14" s="43"/>
      <c r="O14" s="17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.75" customHeight="1">
      <c r="A15" s="75">
        <v>1801</v>
      </c>
      <c r="B15" s="77"/>
      <c r="C15" s="77"/>
      <c r="D15" s="77"/>
      <c r="E15" s="77"/>
      <c r="F15" s="77"/>
      <c r="G15" s="77"/>
      <c r="H15" s="78"/>
      <c r="I15" s="81"/>
      <c r="J15" s="5"/>
      <c r="K15" s="82"/>
      <c r="L15" s="83" t="str">
        <f>IF(C15=0,"",C15/B14)</f>
        <v/>
      </c>
      <c r="M15" s="84"/>
      <c r="N15" s="85" t="str">
        <f t="shared" ref="N15:N19" si="0">IF(M15=0,"",M15/M14)</f>
        <v/>
      </c>
      <c r="O15" s="85" t="str">
        <f t="shared" ref="O15:O19" si="1">IF(M15=0,"",100%-N15)</f>
        <v/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5.75" customHeight="1">
      <c r="A16" s="75">
        <v>1802</v>
      </c>
      <c r="B16" s="77"/>
      <c r="C16" s="77"/>
      <c r="D16" s="77"/>
      <c r="E16" s="77"/>
      <c r="F16" s="77"/>
      <c r="G16" s="77"/>
      <c r="H16" s="78"/>
      <c r="I16" s="81"/>
      <c r="J16" s="5"/>
      <c r="K16" s="82"/>
      <c r="L16" s="86" t="str">
        <f>IF(D16=0,"",D16/C15)</f>
        <v/>
      </c>
      <c r="M16" s="84"/>
      <c r="N16" s="87" t="str">
        <f t="shared" si="0"/>
        <v/>
      </c>
      <c r="O16" s="87" t="str">
        <f t="shared" si="1"/>
        <v/>
      </c>
      <c r="P16" s="11">
        <f>M16/M14</f>
        <v>0</v>
      </c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>
      <c r="A17" s="75">
        <v>1901</v>
      </c>
      <c r="B17" s="77"/>
      <c r="C17" s="77"/>
      <c r="D17" s="77"/>
      <c r="E17" s="77"/>
      <c r="F17" s="77"/>
      <c r="G17" s="77"/>
      <c r="H17" s="78"/>
      <c r="I17" s="81"/>
      <c r="J17" s="5"/>
      <c r="K17" s="82"/>
      <c r="L17" s="86" t="str">
        <f>IF(E17=0,"",E17/D16)</f>
        <v/>
      </c>
      <c r="M17" s="84"/>
      <c r="N17" s="87" t="str">
        <f t="shared" si="0"/>
        <v/>
      </c>
      <c r="O17" s="87" t="str">
        <f t="shared" si="1"/>
        <v/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>
      <c r="A18" s="75">
        <v>1902</v>
      </c>
      <c r="B18" s="77"/>
      <c r="C18" s="77"/>
      <c r="D18" s="77"/>
      <c r="E18" s="77"/>
      <c r="F18" s="77"/>
      <c r="G18" s="77"/>
      <c r="H18" s="78"/>
      <c r="I18" s="81"/>
      <c r="J18" s="5"/>
      <c r="K18" s="82"/>
      <c r="L18" s="86" t="str">
        <f>IF(F18=0,"",F18/E17)</f>
        <v/>
      </c>
      <c r="M18" s="84"/>
      <c r="N18" s="87" t="str">
        <f t="shared" si="0"/>
        <v/>
      </c>
      <c r="O18" s="87" t="str">
        <f t="shared" si="1"/>
        <v/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>
      <c r="A19" s="75">
        <v>2001</v>
      </c>
      <c r="B19" s="77"/>
      <c r="C19" s="77"/>
      <c r="D19" s="77"/>
      <c r="E19" s="77"/>
      <c r="F19" s="77"/>
      <c r="G19" s="77"/>
      <c r="H19" s="78"/>
      <c r="I19" s="81"/>
      <c r="J19" s="5"/>
      <c r="K19" s="82"/>
      <c r="L19" s="86" t="str">
        <f>IF(G19=0,"",G19/F18)</f>
        <v/>
      </c>
      <c r="M19" s="88"/>
      <c r="N19" s="87" t="str">
        <f t="shared" si="0"/>
        <v/>
      </c>
      <c r="O19" s="87" t="str">
        <f t="shared" si="1"/>
        <v/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.75" customHeight="1">
      <c r="A20" s="89"/>
      <c r="B20" s="77"/>
      <c r="C20" s="77"/>
      <c r="D20" s="77"/>
      <c r="E20" s="77"/>
      <c r="F20" s="77"/>
      <c r="G20" s="77"/>
      <c r="H20" s="78"/>
      <c r="I20" s="81"/>
      <c r="J20" s="5"/>
      <c r="K20" s="32"/>
      <c r="L20" s="90"/>
      <c r="M20" s="88"/>
      <c r="N20" s="91"/>
      <c r="O20" s="9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89"/>
      <c r="B21" s="77"/>
      <c r="C21" s="77"/>
      <c r="D21" s="77"/>
      <c r="E21" s="77"/>
      <c r="F21" s="77"/>
      <c r="G21" s="77"/>
      <c r="H21" s="78"/>
      <c r="I21" s="81"/>
      <c r="J21" s="5"/>
      <c r="K21" s="32"/>
      <c r="L21" s="90"/>
      <c r="M21" s="88"/>
      <c r="N21" s="91"/>
      <c r="O21" s="9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5.75" customHeight="1">
      <c r="A22" s="89"/>
      <c r="B22" s="77"/>
      <c r="C22" s="77"/>
      <c r="D22" s="77"/>
      <c r="E22" s="77"/>
      <c r="F22" s="77"/>
      <c r="G22" s="77"/>
      <c r="H22" s="78"/>
      <c r="I22" s="81"/>
      <c r="J22" s="5"/>
      <c r="K22" s="32"/>
      <c r="L22" s="90"/>
      <c r="M22" s="88"/>
      <c r="N22" s="91"/>
      <c r="O22" s="9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5.75" customHeight="1">
      <c r="A23" s="89"/>
      <c r="B23" s="77"/>
      <c r="C23" s="77"/>
      <c r="D23" s="77"/>
      <c r="E23" s="77"/>
      <c r="F23" s="77"/>
      <c r="G23" s="77"/>
      <c r="H23" s="78"/>
      <c r="I23" s="93"/>
      <c r="J23" s="70"/>
      <c r="K23" s="69"/>
      <c r="L23" s="94"/>
      <c r="M23" s="88"/>
      <c r="N23" s="95"/>
      <c r="O23" s="96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" customHeight="1">
      <c r="A24" s="31"/>
      <c r="B24" s="190" t="s">
        <v>114</v>
      </c>
      <c r="C24" s="182"/>
      <c r="D24" s="182"/>
      <c r="E24" s="182"/>
      <c r="F24" s="182"/>
      <c r="G24" s="191"/>
      <c r="H24" s="97">
        <f>SUM(H14:H23)</f>
        <v>0</v>
      </c>
      <c r="I24" s="98" t="str">
        <f>IF(H22=0,"",H22/B14)</f>
        <v/>
      </c>
      <c r="J24" s="98" t="str">
        <f>IF(H24=0,"",H24/B14)</f>
        <v/>
      </c>
      <c r="K24" s="98" t="str">
        <f>IF(H22=0,"",J24-I24)</f>
        <v/>
      </c>
      <c r="L24" s="5"/>
      <c r="M24" s="32"/>
      <c r="N24" s="23"/>
      <c r="O24" s="5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>
      <c r="A25" s="32"/>
      <c r="B25" s="32"/>
      <c r="C25" s="32"/>
      <c r="D25" s="32"/>
      <c r="E25" s="32"/>
      <c r="F25" s="32"/>
      <c r="G25" s="32"/>
      <c r="H25" s="32"/>
      <c r="I25" s="5"/>
      <c r="J25" s="5"/>
      <c r="K25" s="32"/>
      <c r="L25" s="5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>
      <c r="A26" s="32"/>
      <c r="B26" s="32"/>
      <c r="C26" s="32"/>
      <c r="D26" s="32"/>
      <c r="E26" s="32"/>
      <c r="F26" s="32"/>
      <c r="G26" s="32"/>
      <c r="H26" s="32"/>
      <c r="I26" s="5"/>
      <c r="J26" s="5"/>
      <c r="K26" s="32"/>
      <c r="L26" s="5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>
      <c r="A27" s="32"/>
      <c r="B27" s="32"/>
      <c r="C27" s="32"/>
      <c r="D27" s="32"/>
      <c r="E27" s="32"/>
      <c r="F27" s="32"/>
      <c r="G27" s="32"/>
      <c r="H27" s="32"/>
      <c r="I27" s="5"/>
      <c r="J27" s="5"/>
      <c r="K27" s="32"/>
      <c r="L27" s="5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>
      <c r="A28" s="32"/>
      <c r="B28" s="32"/>
      <c r="C28" s="32"/>
      <c r="D28" s="32"/>
      <c r="E28" s="32"/>
      <c r="F28" s="32"/>
      <c r="G28" s="32"/>
      <c r="H28" s="32"/>
      <c r="I28" s="5"/>
      <c r="J28" s="5"/>
      <c r="K28" s="32"/>
      <c r="L28" s="5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>
      <c r="A29" s="32"/>
      <c r="B29" s="32"/>
      <c r="C29" s="32"/>
      <c r="D29" s="32"/>
      <c r="E29" s="32"/>
      <c r="F29" s="32"/>
      <c r="G29" s="32"/>
      <c r="H29" s="32"/>
      <c r="I29" s="5"/>
      <c r="J29" s="5"/>
      <c r="K29" s="32"/>
      <c r="L29" s="5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>
      <c r="A30" s="32"/>
      <c r="B30" s="32"/>
      <c r="C30" s="32"/>
      <c r="D30" s="32"/>
      <c r="E30" s="32"/>
      <c r="F30" s="32"/>
      <c r="G30" s="32"/>
      <c r="H30" s="32"/>
      <c r="I30" s="5"/>
      <c r="J30" s="5"/>
      <c r="K30" s="32"/>
      <c r="L30" s="5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>
      <c r="A31" s="32"/>
      <c r="B31" s="32"/>
      <c r="C31" s="32"/>
      <c r="D31" s="32"/>
      <c r="E31" s="32"/>
      <c r="F31" s="32"/>
      <c r="G31" s="32"/>
      <c r="H31" s="32"/>
      <c r="I31" s="5"/>
      <c r="J31" s="5"/>
      <c r="K31" s="32"/>
      <c r="L31" s="5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>
      <c r="A32" s="32"/>
      <c r="B32" s="32"/>
      <c r="C32" s="32"/>
      <c r="D32" s="32"/>
      <c r="E32" s="32"/>
      <c r="F32" s="32"/>
      <c r="G32" s="32"/>
      <c r="H32" s="32"/>
      <c r="I32" s="5"/>
      <c r="J32" s="5"/>
      <c r="K32" s="32"/>
      <c r="L32" s="5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>
      <c r="A33" s="32"/>
      <c r="B33" s="32"/>
      <c r="C33" s="32"/>
      <c r="D33" s="32"/>
      <c r="E33" s="32"/>
      <c r="F33" s="32"/>
      <c r="G33" s="32"/>
      <c r="H33" s="32"/>
      <c r="I33" s="5"/>
      <c r="J33" s="5"/>
      <c r="K33" s="32"/>
      <c r="L33" s="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>
      <c r="A34" s="32"/>
      <c r="B34" s="32"/>
      <c r="C34" s="32"/>
      <c r="D34" s="32"/>
      <c r="E34" s="32"/>
      <c r="F34" s="32"/>
      <c r="G34" s="32"/>
      <c r="H34" s="32"/>
      <c r="I34" s="5"/>
      <c r="J34" s="5"/>
      <c r="K34" s="32"/>
      <c r="L34" s="5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>
      <c r="A35" s="32"/>
      <c r="B35" s="32"/>
      <c r="C35" s="32"/>
      <c r="D35" s="32"/>
      <c r="E35" s="32"/>
      <c r="F35" s="32"/>
      <c r="G35" s="32"/>
      <c r="H35" s="32"/>
      <c r="I35" s="5"/>
      <c r="J35" s="5"/>
      <c r="K35" s="32"/>
      <c r="L35" s="5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>
      <c r="A36" s="32"/>
      <c r="B36" s="32"/>
      <c r="C36" s="32"/>
      <c r="D36" s="32"/>
      <c r="E36" s="32"/>
      <c r="F36" s="32"/>
      <c r="G36" s="32"/>
      <c r="H36" s="32"/>
      <c r="I36" s="5"/>
      <c r="J36" s="5"/>
      <c r="K36" s="32"/>
      <c r="L36" s="5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>
      <c r="A37" s="32"/>
      <c r="B37" s="32"/>
      <c r="C37" s="32"/>
      <c r="D37" s="32"/>
      <c r="E37" s="32"/>
      <c r="F37" s="32"/>
      <c r="G37" s="32"/>
      <c r="H37" s="32"/>
      <c r="I37" s="5"/>
      <c r="J37" s="5"/>
      <c r="K37" s="32"/>
      <c r="L37" s="5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>
      <c r="A38" s="32"/>
      <c r="B38" s="32"/>
      <c r="C38" s="32"/>
      <c r="D38" s="32"/>
      <c r="E38" s="32"/>
      <c r="F38" s="32"/>
      <c r="G38" s="32"/>
      <c r="H38" s="32"/>
      <c r="I38" s="5"/>
      <c r="J38" s="5"/>
      <c r="K38" s="32"/>
      <c r="L38" s="5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32"/>
      <c r="B39" s="32"/>
      <c r="C39" s="32"/>
      <c r="D39" s="32"/>
      <c r="E39" s="32"/>
      <c r="F39" s="32"/>
      <c r="G39" s="32"/>
      <c r="H39" s="32"/>
      <c r="I39" s="5"/>
      <c r="J39" s="5"/>
      <c r="K39" s="32"/>
      <c r="L39" s="5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32"/>
      <c r="B40" s="32"/>
      <c r="C40" s="32"/>
      <c r="D40" s="32"/>
      <c r="E40" s="32"/>
      <c r="F40" s="32"/>
      <c r="G40" s="32"/>
      <c r="H40" s="32"/>
      <c r="I40" s="5"/>
      <c r="J40" s="5"/>
      <c r="K40" s="32"/>
      <c r="L40" s="5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32"/>
      <c r="B41" s="32"/>
      <c r="C41" s="32"/>
      <c r="D41" s="32"/>
      <c r="E41" s="32"/>
      <c r="F41" s="32"/>
      <c r="G41" s="32"/>
      <c r="H41" s="32"/>
      <c r="I41" s="5"/>
      <c r="J41" s="5"/>
      <c r="K41" s="32"/>
      <c r="L41" s="5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>
      <c r="A42" s="32"/>
      <c r="B42" s="32"/>
      <c r="C42" s="32"/>
      <c r="D42" s="32"/>
      <c r="E42" s="32"/>
      <c r="F42" s="32"/>
      <c r="G42" s="32"/>
      <c r="H42" s="32"/>
      <c r="I42" s="5"/>
      <c r="J42" s="5"/>
      <c r="K42" s="32"/>
      <c r="L42" s="5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>
      <c r="A43" s="32"/>
      <c r="B43" s="32"/>
      <c r="C43" s="32"/>
      <c r="D43" s="32"/>
      <c r="E43" s="32"/>
      <c r="F43" s="32"/>
      <c r="G43" s="32"/>
      <c r="H43" s="32"/>
      <c r="I43" s="5"/>
      <c r="J43" s="5"/>
      <c r="K43" s="32"/>
      <c r="L43" s="5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>
      <c r="A44" s="32"/>
      <c r="B44" s="32"/>
      <c r="C44" s="32"/>
      <c r="D44" s="32"/>
      <c r="E44" s="32"/>
      <c r="F44" s="32"/>
      <c r="G44" s="32"/>
      <c r="H44" s="32"/>
      <c r="I44" s="5"/>
      <c r="J44" s="5"/>
      <c r="K44" s="32"/>
      <c r="L44" s="5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32"/>
      <c r="B45" s="32"/>
      <c r="C45" s="32"/>
      <c r="D45" s="32"/>
      <c r="E45" s="32"/>
      <c r="F45" s="32"/>
      <c r="G45" s="32"/>
      <c r="H45" s="32"/>
      <c r="I45" s="5"/>
      <c r="J45" s="5"/>
      <c r="K45" s="32"/>
      <c r="L45" s="5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32"/>
      <c r="B46" s="32"/>
      <c r="C46" s="32"/>
      <c r="D46" s="32"/>
      <c r="E46" s="32"/>
      <c r="F46" s="32"/>
      <c r="G46" s="32"/>
      <c r="H46" s="32"/>
      <c r="I46" s="5"/>
      <c r="J46" s="5"/>
      <c r="K46" s="32"/>
      <c r="L46" s="5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>
      <c r="A47" s="32"/>
      <c r="B47" s="32"/>
      <c r="C47" s="32"/>
      <c r="D47" s="32"/>
      <c r="E47" s="32"/>
      <c r="F47" s="32"/>
      <c r="G47" s="32"/>
      <c r="H47" s="32"/>
      <c r="I47" s="5"/>
      <c r="J47" s="5"/>
      <c r="K47" s="32"/>
      <c r="L47" s="5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32"/>
      <c r="B48" s="32"/>
      <c r="C48" s="32"/>
      <c r="D48" s="32"/>
      <c r="E48" s="32"/>
      <c r="F48" s="32"/>
      <c r="G48" s="32"/>
      <c r="H48" s="32"/>
      <c r="I48" s="5"/>
      <c r="J48" s="5"/>
      <c r="K48" s="32"/>
      <c r="L48" s="5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>
      <c r="A49" s="32"/>
      <c r="B49" s="32"/>
      <c r="C49" s="32"/>
      <c r="D49" s="32"/>
      <c r="E49" s="32"/>
      <c r="F49" s="32"/>
      <c r="G49" s="32"/>
      <c r="H49" s="32"/>
      <c r="I49" s="5"/>
      <c r="J49" s="5"/>
      <c r="K49" s="32"/>
      <c r="L49" s="5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32"/>
      <c r="B50" s="32"/>
      <c r="C50" s="32"/>
      <c r="D50" s="32"/>
      <c r="E50" s="32"/>
      <c r="F50" s="32"/>
      <c r="G50" s="32"/>
      <c r="H50" s="32"/>
      <c r="I50" s="5"/>
      <c r="J50" s="5"/>
      <c r="K50" s="32"/>
      <c r="L50" s="5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>
      <c r="A51" s="32"/>
      <c r="B51" s="32"/>
      <c r="C51" s="32"/>
      <c r="D51" s="32"/>
      <c r="E51" s="32"/>
      <c r="F51" s="32"/>
      <c r="G51" s="32"/>
      <c r="H51" s="32"/>
      <c r="I51" s="5"/>
      <c r="J51" s="5"/>
      <c r="K51" s="32"/>
      <c r="L51" s="5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>
      <c r="A52" s="32"/>
      <c r="B52" s="32"/>
      <c r="C52" s="32"/>
      <c r="D52" s="32"/>
      <c r="E52" s="32"/>
      <c r="F52" s="32"/>
      <c r="G52" s="32"/>
      <c r="H52" s="32"/>
      <c r="I52" s="5"/>
      <c r="J52" s="5"/>
      <c r="K52" s="32"/>
      <c r="L52" s="5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32"/>
      <c r="B53" s="32"/>
      <c r="C53" s="32"/>
      <c r="D53" s="32"/>
      <c r="E53" s="32"/>
      <c r="F53" s="32"/>
      <c r="G53" s="32"/>
      <c r="H53" s="32"/>
      <c r="I53" s="5"/>
      <c r="J53" s="5"/>
      <c r="K53" s="32"/>
      <c r="L53" s="5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2"/>
      <c r="B54" s="32"/>
      <c r="C54" s="32"/>
      <c r="D54" s="32"/>
      <c r="E54" s="32"/>
      <c r="F54" s="32"/>
      <c r="G54" s="32"/>
      <c r="H54" s="32"/>
      <c r="I54" s="5"/>
      <c r="J54" s="5"/>
      <c r="K54" s="32"/>
      <c r="L54" s="5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/>
      <c r="B55" s="32"/>
      <c r="C55" s="32"/>
      <c r="D55" s="32"/>
      <c r="E55" s="32"/>
      <c r="F55" s="32"/>
      <c r="G55" s="32"/>
      <c r="H55" s="32"/>
      <c r="I55" s="5"/>
      <c r="J55" s="5"/>
      <c r="K55" s="32"/>
      <c r="L55" s="5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/>
      <c r="B56" s="32"/>
      <c r="C56" s="32"/>
      <c r="D56" s="32"/>
      <c r="E56" s="32"/>
      <c r="F56" s="32"/>
      <c r="G56" s="32"/>
      <c r="H56" s="32"/>
      <c r="I56" s="5"/>
      <c r="J56" s="5"/>
      <c r="K56" s="32"/>
      <c r="L56" s="5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/>
      <c r="B57" s="32"/>
      <c r="C57" s="32"/>
      <c r="D57" s="32"/>
      <c r="E57" s="32"/>
      <c r="F57" s="32"/>
      <c r="G57" s="32"/>
      <c r="H57" s="32"/>
      <c r="I57" s="5"/>
      <c r="J57" s="5"/>
      <c r="K57" s="32"/>
      <c r="L57" s="5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>
      <c r="A58" s="32"/>
      <c r="B58" s="32"/>
      <c r="C58" s="32"/>
      <c r="D58" s="32"/>
      <c r="E58" s="32"/>
      <c r="F58" s="32"/>
      <c r="G58" s="32"/>
      <c r="H58" s="32"/>
      <c r="I58" s="5"/>
      <c r="J58" s="5"/>
      <c r="K58" s="32"/>
      <c r="L58" s="5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>
      <c r="A59" s="32"/>
      <c r="B59" s="32"/>
      <c r="C59" s="32"/>
      <c r="D59" s="32"/>
      <c r="E59" s="32"/>
      <c r="F59" s="32"/>
      <c r="G59" s="32"/>
      <c r="H59" s="32"/>
      <c r="I59" s="5"/>
      <c r="J59" s="5"/>
      <c r="K59" s="32"/>
      <c r="L59" s="5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>
      <c r="A60" s="32"/>
      <c r="B60" s="32"/>
      <c r="C60" s="32"/>
      <c r="D60" s="32"/>
      <c r="E60" s="32"/>
      <c r="F60" s="32"/>
      <c r="G60" s="32"/>
      <c r="H60" s="32"/>
      <c r="I60" s="5"/>
      <c r="J60" s="5"/>
      <c r="K60" s="32"/>
      <c r="L60" s="5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>
      <c r="A61" s="32"/>
      <c r="B61" s="32"/>
      <c r="C61" s="32"/>
      <c r="D61" s="32"/>
      <c r="E61" s="32"/>
      <c r="F61" s="32"/>
      <c r="G61" s="32"/>
      <c r="H61" s="32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>
      <c r="A62" s="32"/>
      <c r="B62" s="32"/>
      <c r="C62" s="32"/>
      <c r="D62" s="32"/>
      <c r="E62" s="32"/>
      <c r="F62" s="32"/>
      <c r="G62" s="32"/>
      <c r="H62" s="32"/>
      <c r="I62" s="5"/>
      <c r="J62" s="5"/>
      <c r="K62" s="32"/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>
      <c r="A63" s="32"/>
      <c r="B63" s="32"/>
      <c r="C63" s="32"/>
      <c r="D63" s="32"/>
      <c r="E63" s="32"/>
      <c r="F63" s="32"/>
      <c r="G63" s="32"/>
      <c r="H63" s="32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>
      <c r="A64" s="32"/>
      <c r="B64" s="32"/>
      <c r="C64" s="32"/>
      <c r="D64" s="32"/>
      <c r="E64" s="32"/>
      <c r="F64" s="32"/>
      <c r="G64" s="32"/>
      <c r="H64" s="32"/>
      <c r="I64" s="5"/>
      <c r="J64" s="5"/>
      <c r="K64" s="32"/>
      <c r="L64" s="5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>
      <c r="A65" s="32"/>
      <c r="B65" s="32"/>
      <c r="C65" s="32"/>
      <c r="D65" s="32"/>
      <c r="E65" s="32"/>
      <c r="F65" s="32"/>
      <c r="G65" s="32"/>
      <c r="H65" s="32"/>
      <c r="I65" s="5"/>
      <c r="J65" s="5"/>
      <c r="K65" s="32"/>
      <c r="L65" s="5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>
      <c r="A66" s="32"/>
      <c r="B66" s="32"/>
      <c r="C66" s="32"/>
      <c r="D66" s="32"/>
      <c r="E66" s="32"/>
      <c r="F66" s="32"/>
      <c r="G66" s="32"/>
      <c r="H66" s="32"/>
      <c r="I66" s="5"/>
      <c r="J66" s="5"/>
      <c r="K66" s="32"/>
      <c r="L66" s="5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>
      <c r="A67" s="32"/>
      <c r="B67" s="32"/>
      <c r="C67" s="32"/>
      <c r="D67" s="32"/>
      <c r="E67" s="32"/>
      <c r="F67" s="32"/>
      <c r="G67" s="32"/>
      <c r="H67" s="32"/>
      <c r="I67" s="5"/>
      <c r="J67" s="5"/>
      <c r="K67" s="32"/>
      <c r="L67" s="5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>
      <c r="A68" s="32"/>
      <c r="B68" s="32"/>
      <c r="C68" s="32"/>
      <c r="D68" s="32"/>
      <c r="E68" s="32"/>
      <c r="F68" s="32"/>
      <c r="G68" s="32"/>
      <c r="H68" s="32"/>
      <c r="I68" s="5"/>
      <c r="J68" s="5"/>
      <c r="K68" s="32"/>
      <c r="L68" s="5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>
      <c r="A69" s="32"/>
      <c r="B69" s="32"/>
      <c r="C69" s="32"/>
      <c r="D69" s="32"/>
      <c r="E69" s="32"/>
      <c r="F69" s="32"/>
      <c r="G69" s="32"/>
      <c r="H69" s="32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>
      <c r="A70" s="32"/>
      <c r="B70" s="32"/>
      <c r="C70" s="32"/>
      <c r="D70" s="32"/>
      <c r="E70" s="32"/>
      <c r="F70" s="32"/>
      <c r="G70" s="32"/>
      <c r="H70" s="32"/>
      <c r="I70" s="5"/>
      <c r="J70" s="5"/>
      <c r="K70" s="32"/>
      <c r="L70" s="5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>
      <c r="A71" s="32"/>
      <c r="B71" s="32"/>
      <c r="C71" s="32"/>
      <c r="D71" s="32"/>
      <c r="E71" s="32"/>
      <c r="F71" s="32"/>
      <c r="G71" s="32"/>
      <c r="H71" s="32"/>
      <c r="I71" s="5"/>
      <c r="J71" s="5"/>
      <c r="K71" s="32"/>
      <c r="L71" s="5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>
      <c r="A72" s="32"/>
      <c r="B72" s="32"/>
      <c r="C72" s="32"/>
      <c r="D72" s="32"/>
      <c r="E72" s="32"/>
      <c r="F72" s="32"/>
      <c r="G72" s="32"/>
      <c r="H72" s="32"/>
      <c r="I72" s="5"/>
      <c r="J72" s="5"/>
      <c r="K72" s="32"/>
      <c r="L72" s="5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>
      <c r="A73" s="32"/>
      <c r="B73" s="32"/>
      <c r="C73" s="32"/>
      <c r="D73" s="32"/>
      <c r="E73" s="32"/>
      <c r="F73" s="32"/>
      <c r="G73" s="32"/>
      <c r="H73" s="32"/>
      <c r="I73" s="5"/>
      <c r="J73" s="5"/>
      <c r="K73" s="32"/>
      <c r="L73" s="5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>
      <c r="A74" s="32"/>
      <c r="B74" s="32"/>
      <c r="C74" s="32"/>
      <c r="D74" s="32"/>
      <c r="E74" s="32"/>
      <c r="F74" s="32"/>
      <c r="G74" s="32"/>
      <c r="H74" s="32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>
      <c r="A75" s="32"/>
      <c r="B75" s="32"/>
      <c r="C75" s="32"/>
      <c r="D75" s="32"/>
      <c r="E75" s="32"/>
      <c r="F75" s="32"/>
      <c r="G75" s="32"/>
      <c r="H75" s="32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>
      <c r="A76" s="32"/>
      <c r="B76" s="32"/>
      <c r="C76" s="32"/>
      <c r="D76" s="32"/>
      <c r="E76" s="32"/>
      <c r="F76" s="32"/>
      <c r="G76" s="32"/>
      <c r="H76" s="32"/>
      <c r="I76" s="5"/>
      <c r="J76" s="5"/>
      <c r="K76" s="32"/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>
      <c r="A77" s="32"/>
      <c r="B77" s="32"/>
      <c r="C77" s="32"/>
      <c r="D77" s="32"/>
      <c r="E77" s="32"/>
      <c r="F77" s="32"/>
      <c r="G77" s="32"/>
      <c r="H77" s="32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>
      <c r="A78" s="32"/>
      <c r="B78" s="32"/>
      <c r="C78" s="32"/>
      <c r="D78" s="32"/>
      <c r="E78" s="32"/>
      <c r="F78" s="32"/>
      <c r="G78" s="32"/>
      <c r="H78" s="32"/>
      <c r="I78" s="5"/>
      <c r="J78" s="5"/>
      <c r="K78" s="32"/>
      <c r="L78" s="5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>
      <c r="A79" s="32"/>
      <c r="B79" s="32"/>
      <c r="C79" s="32"/>
      <c r="D79" s="32"/>
      <c r="E79" s="32"/>
      <c r="F79" s="32"/>
      <c r="G79" s="32"/>
      <c r="H79" s="32"/>
      <c r="I79" s="5"/>
      <c r="J79" s="5"/>
      <c r="K79" s="32"/>
      <c r="L79" s="5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>
      <c r="A80" s="32"/>
      <c r="B80" s="32"/>
      <c r="C80" s="32"/>
      <c r="D80" s="32"/>
      <c r="E80" s="32"/>
      <c r="F80" s="32"/>
      <c r="G80" s="32"/>
      <c r="H80" s="32"/>
      <c r="I80" s="5"/>
      <c r="J80" s="5"/>
      <c r="K80" s="32"/>
      <c r="L80" s="5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>
      <c r="A81" s="32"/>
      <c r="B81" s="32"/>
      <c r="C81" s="32"/>
      <c r="D81" s="32"/>
      <c r="E81" s="32"/>
      <c r="F81" s="32"/>
      <c r="G81" s="32"/>
      <c r="H81" s="32"/>
      <c r="I81" s="5"/>
      <c r="J81" s="5"/>
      <c r="K81" s="32"/>
      <c r="L81" s="5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>
      <c r="A82" s="32"/>
      <c r="B82" s="32"/>
      <c r="C82" s="32"/>
      <c r="D82" s="32"/>
      <c r="E82" s="32"/>
      <c r="F82" s="32"/>
      <c r="G82" s="32"/>
      <c r="H82" s="32"/>
      <c r="I82" s="5"/>
      <c r="J82" s="5"/>
      <c r="K82" s="32"/>
      <c r="L82" s="5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>
      <c r="A83" s="32"/>
      <c r="B83" s="32"/>
      <c r="C83" s="32"/>
      <c r="D83" s="32"/>
      <c r="E83" s="32"/>
      <c r="F83" s="32"/>
      <c r="G83" s="32"/>
      <c r="H83" s="32"/>
      <c r="I83" s="5"/>
      <c r="J83" s="5"/>
      <c r="K83" s="32"/>
      <c r="L83" s="5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>
      <c r="A84" s="32"/>
      <c r="B84" s="32"/>
      <c r="C84" s="32"/>
      <c r="D84" s="32"/>
      <c r="E84" s="32"/>
      <c r="F84" s="32"/>
      <c r="G84" s="32"/>
      <c r="H84" s="32"/>
      <c r="I84" s="5"/>
      <c r="J84" s="5"/>
      <c r="K84" s="32"/>
      <c r="L84" s="5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/>
      <c r="B85" s="32"/>
      <c r="C85" s="32"/>
      <c r="D85" s="32"/>
      <c r="E85" s="32"/>
      <c r="F85" s="32"/>
      <c r="G85" s="32"/>
      <c r="H85" s="32"/>
      <c r="I85" s="5"/>
      <c r="J85" s="5"/>
      <c r="K85" s="32"/>
      <c r="L85" s="5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/>
      <c r="B86" s="32"/>
      <c r="C86" s="32"/>
      <c r="D86" s="32"/>
      <c r="E86" s="32"/>
      <c r="F86" s="32"/>
      <c r="G86" s="32"/>
      <c r="H86" s="32"/>
      <c r="I86" s="5"/>
      <c r="J86" s="5"/>
      <c r="K86" s="32"/>
      <c r="L86" s="5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32"/>
      <c r="B87" s="32"/>
      <c r="C87" s="32"/>
      <c r="D87" s="32"/>
      <c r="E87" s="32"/>
      <c r="F87" s="32"/>
      <c r="G87" s="32"/>
      <c r="H87" s="32"/>
      <c r="I87" s="5"/>
      <c r="J87" s="5"/>
      <c r="K87" s="32"/>
      <c r="L87" s="5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>
      <c r="A88" s="32"/>
      <c r="B88" s="32"/>
      <c r="C88" s="32"/>
      <c r="D88" s="32"/>
      <c r="E88" s="32"/>
      <c r="F88" s="32"/>
      <c r="G88" s="32"/>
      <c r="H88" s="32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32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/>
      <c r="B90" s="32"/>
      <c r="C90" s="32"/>
      <c r="D90" s="32"/>
      <c r="E90" s="32"/>
      <c r="F90" s="32"/>
      <c r="G90" s="32"/>
      <c r="H90" s="32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32"/>
      <c r="B91" s="32"/>
      <c r="C91" s="32"/>
      <c r="D91" s="32"/>
      <c r="E91" s="32"/>
      <c r="F91" s="32"/>
      <c r="G91" s="32"/>
      <c r="H91" s="32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32"/>
      <c r="B92" s="32"/>
      <c r="C92" s="32"/>
      <c r="D92" s="32"/>
      <c r="E92" s="32"/>
      <c r="F92" s="32"/>
      <c r="G92" s="32"/>
      <c r="H92" s="32"/>
      <c r="I92" s="5"/>
      <c r="J92" s="5"/>
      <c r="K92" s="32"/>
      <c r="L92" s="5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32"/>
      <c r="B93" s="32"/>
      <c r="C93" s="32"/>
      <c r="D93" s="32"/>
      <c r="E93" s="32"/>
      <c r="F93" s="32"/>
      <c r="G93" s="32"/>
      <c r="H93" s="32"/>
      <c r="I93" s="5"/>
      <c r="J93" s="5"/>
      <c r="K93" s="32"/>
      <c r="L93" s="5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2"/>
      <c r="B94" s="32"/>
      <c r="C94" s="32"/>
      <c r="D94" s="32"/>
      <c r="E94" s="32"/>
      <c r="F94" s="32"/>
      <c r="G94" s="32"/>
      <c r="H94" s="32"/>
      <c r="I94" s="5"/>
      <c r="J94" s="5"/>
      <c r="K94" s="32"/>
      <c r="L94" s="5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/>
      <c r="B95" s="32"/>
      <c r="C95" s="32"/>
      <c r="D95" s="32"/>
      <c r="E95" s="32"/>
      <c r="F95" s="32"/>
      <c r="G95" s="32"/>
      <c r="H95" s="32"/>
      <c r="I95" s="5"/>
      <c r="J95" s="5"/>
      <c r="K95" s="32"/>
      <c r="L95" s="5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/>
      <c r="B96" s="32"/>
      <c r="C96" s="32"/>
      <c r="D96" s="32"/>
      <c r="E96" s="32"/>
      <c r="F96" s="32"/>
      <c r="G96" s="32"/>
      <c r="H96" s="32"/>
      <c r="I96" s="5"/>
      <c r="J96" s="5"/>
      <c r="K96" s="32"/>
      <c r="L96" s="5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/>
      <c r="B97" s="32"/>
      <c r="C97" s="32"/>
      <c r="D97" s="32"/>
      <c r="E97" s="32"/>
      <c r="F97" s="32"/>
      <c r="G97" s="32"/>
      <c r="H97" s="32"/>
      <c r="I97" s="5"/>
      <c r="J97" s="5"/>
      <c r="K97" s="32"/>
      <c r="L97" s="5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/>
      <c r="B98" s="32"/>
      <c r="C98" s="32"/>
      <c r="D98" s="32"/>
      <c r="E98" s="32"/>
      <c r="F98" s="32"/>
      <c r="G98" s="32"/>
      <c r="H98" s="32"/>
      <c r="I98" s="5"/>
      <c r="J98" s="5"/>
      <c r="K98" s="32"/>
      <c r="L98" s="5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/>
      <c r="B99" s="32"/>
      <c r="C99" s="32"/>
      <c r="D99" s="32"/>
      <c r="E99" s="32"/>
      <c r="F99" s="32"/>
      <c r="G99" s="32"/>
      <c r="H99" s="32"/>
      <c r="I99" s="5"/>
      <c r="J99" s="5"/>
      <c r="K99" s="32"/>
      <c r="L99" s="5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32"/>
      <c r="I100" s="5"/>
      <c r="J100" s="5"/>
      <c r="K100" s="32"/>
      <c r="L100" s="5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32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32"/>
      <c r="I102" s="5"/>
      <c r="J102" s="5"/>
      <c r="K102" s="32"/>
      <c r="L102" s="5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32"/>
      <c r="B103" s="32"/>
      <c r="C103" s="32"/>
      <c r="D103" s="32"/>
      <c r="E103" s="32"/>
      <c r="F103" s="32"/>
      <c r="G103" s="32"/>
      <c r="H103" s="32"/>
      <c r="I103" s="5"/>
      <c r="J103" s="5"/>
      <c r="K103" s="32"/>
      <c r="L103" s="5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32"/>
      <c r="I104" s="5"/>
      <c r="J104" s="5"/>
      <c r="K104" s="32"/>
      <c r="L104" s="5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32"/>
      <c r="I105" s="5"/>
      <c r="J105" s="5"/>
      <c r="K105" s="32"/>
      <c r="L105" s="5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/>
      <c r="B106" s="32"/>
      <c r="C106" s="32"/>
      <c r="D106" s="32"/>
      <c r="E106" s="32"/>
      <c r="F106" s="32"/>
      <c r="G106" s="32"/>
      <c r="H106" s="32"/>
      <c r="I106" s="5"/>
      <c r="J106" s="5"/>
      <c r="K106" s="32"/>
      <c r="L106" s="5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/>
      <c r="B107" s="32"/>
      <c r="C107" s="32"/>
      <c r="D107" s="32"/>
      <c r="E107" s="32"/>
      <c r="F107" s="32"/>
      <c r="G107" s="32"/>
      <c r="H107" s="32"/>
      <c r="I107" s="5"/>
      <c r="J107" s="5"/>
      <c r="K107" s="32"/>
      <c r="L107" s="5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/>
      <c r="B108" s="32"/>
      <c r="C108" s="32"/>
      <c r="D108" s="32"/>
      <c r="E108" s="32"/>
      <c r="F108" s="32"/>
      <c r="G108" s="32"/>
      <c r="H108" s="32"/>
      <c r="I108" s="5"/>
      <c r="J108" s="5"/>
      <c r="K108" s="32"/>
      <c r="L108" s="5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/>
      <c r="B109" s="32"/>
      <c r="C109" s="32"/>
      <c r="D109" s="32"/>
      <c r="E109" s="32"/>
      <c r="F109" s="32"/>
      <c r="G109" s="32"/>
      <c r="H109" s="32"/>
      <c r="I109" s="5"/>
      <c r="J109" s="5"/>
      <c r="K109" s="32"/>
      <c r="L109" s="5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32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32"/>
      <c r="B111" s="32"/>
      <c r="C111" s="32"/>
      <c r="D111" s="32"/>
      <c r="E111" s="32"/>
      <c r="F111" s="32"/>
      <c r="G111" s="32"/>
      <c r="H111" s="32"/>
      <c r="I111" s="5"/>
      <c r="J111" s="5"/>
      <c r="K111" s="32"/>
      <c r="L111" s="5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32"/>
      <c r="B112" s="32"/>
      <c r="C112" s="32"/>
      <c r="D112" s="32"/>
      <c r="E112" s="32"/>
      <c r="F112" s="32"/>
      <c r="G112" s="32"/>
      <c r="H112" s="32"/>
      <c r="I112" s="5"/>
      <c r="J112" s="5"/>
      <c r="K112" s="32"/>
      <c r="L112" s="5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32"/>
      <c r="B113" s="32"/>
      <c r="C113" s="32"/>
      <c r="D113" s="32"/>
      <c r="E113" s="32"/>
      <c r="F113" s="32"/>
      <c r="G113" s="32"/>
      <c r="H113" s="32"/>
      <c r="I113" s="5"/>
      <c r="J113" s="5"/>
      <c r="K113" s="32"/>
      <c r="L113" s="5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32"/>
      <c r="B114" s="32"/>
      <c r="C114" s="32"/>
      <c r="D114" s="32"/>
      <c r="E114" s="32"/>
      <c r="F114" s="32"/>
      <c r="G114" s="32"/>
      <c r="H114" s="32"/>
      <c r="I114" s="5"/>
      <c r="J114" s="5"/>
      <c r="K114" s="32"/>
      <c r="L114" s="5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>
      <c r="A115" s="32"/>
      <c r="B115" s="32"/>
      <c r="C115" s="32"/>
      <c r="D115" s="32"/>
      <c r="E115" s="32"/>
      <c r="F115" s="32"/>
      <c r="G115" s="32"/>
      <c r="H115" s="32"/>
      <c r="I115" s="5"/>
      <c r="J115" s="5"/>
      <c r="K115" s="32"/>
      <c r="L115" s="5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32"/>
      <c r="B116" s="32"/>
      <c r="C116" s="32"/>
      <c r="D116" s="32"/>
      <c r="E116" s="32"/>
      <c r="F116" s="32"/>
      <c r="G116" s="32"/>
      <c r="H116" s="32"/>
      <c r="I116" s="5"/>
      <c r="J116" s="5"/>
      <c r="K116" s="32"/>
      <c r="L116" s="5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32"/>
      <c r="B117" s="32"/>
      <c r="C117" s="32"/>
      <c r="D117" s="32"/>
      <c r="E117" s="32"/>
      <c r="F117" s="32"/>
      <c r="G117" s="32"/>
      <c r="H117" s="32"/>
      <c r="I117" s="5"/>
      <c r="J117" s="5"/>
      <c r="K117" s="32"/>
      <c r="L117" s="5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/>
      <c r="B118" s="32"/>
      <c r="C118" s="32"/>
      <c r="D118" s="32"/>
      <c r="E118" s="32"/>
      <c r="F118" s="32"/>
      <c r="G118" s="32"/>
      <c r="H118" s="32"/>
      <c r="I118" s="5"/>
      <c r="J118" s="5"/>
      <c r="K118" s="32"/>
      <c r="L118" s="5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/>
      <c r="B119" s="32"/>
      <c r="C119" s="32"/>
      <c r="D119" s="32"/>
      <c r="E119" s="32"/>
      <c r="F119" s="32"/>
      <c r="G119" s="32"/>
      <c r="H119" s="32"/>
      <c r="I119" s="5"/>
      <c r="J119" s="5"/>
      <c r="K119" s="32"/>
      <c r="L119" s="5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32"/>
      <c r="I120" s="5"/>
      <c r="J120" s="5"/>
      <c r="K120" s="32"/>
      <c r="L120" s="5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32"/>
      <c r="I121" s="5"/>
      <c r="J121" s="5"/>
      <c r="K121" s="32"/>
      <c r="L121" s="5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32"/>
      <c r="I122" s="5"/>
      <c r="J122" s="5"/>
      <c r="K122" s="32"/>
      <c r="L122" s="5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32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32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32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32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32"/>
      <c r="B127" s="32"/>
      <c r="C127" s="32"/>
      <c r="D127" s="32"/>
      <c r="E127" s="32"/>
      <c r="F127" s="32"/>
      <c r="G127" s="32"/>
      <c r="H127" s="32"/>
      <c r="I127" s="5"/>
      <c r="J127" s="5"/>
      <c r="K127" s="32"/>
      <c r="L127" s="5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32"/>
      <c r="B128" s="32"/>
      <c r="C128" s="32"/>
      <c r="D128" s="32"/>
      <c r="E128" s="32"/>
      <c r="F128" s="32"/>
      <c r="G128" s="32"/>
      <c r="H128" s="32"/>
      <c r="I128" s="5"/>
      <c r="J128" s="5"/>
      <c r="K128" s="32"/>
      <c r="L128" s="5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32"/>
      <c r="B129" s="32"/>
      <c r="C129" s="32"/>
      <c r="D129" s="32"/>
      <c r="E129" s="32"/>
      <c r="F129" s="32"/>
      <c r="G129" s="32"/>
      <c r="H129" s="32"/>
      <c r="I129" s="5"/>
      <c r="J129" s="5"/>
      <c r="K129" s="32"/>
      <c r="L129" s="5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32"/>
      <c r="B130" s="32"/>
      <c r="C130" s="32"/>
      <c r="D130" s="32"/>
      <c r="E130" s="32"/>
      <c r="F130" s="32"/>
      <c r="G130" s="32"/>
      <c r="H130" s="32"/>
      <c r="I130" s="5"/>
      <c r="J130" s="5"/>
      <c r="K130" s="32"/>
      <c r="L130" s="5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32"/>
      <c r="B131" s="32"/>
      <c r="C131" s="32"/>
      <c r="D131" s="32"/>
      <c r="E131" s="32"/>
      <c r="F131" s="32"/>
      <c r="G131" s="32"/>
      <c r="H131" s="32"/>
      <c r="I131" s="5"/>
      <c r="J131" s="5"/>
      <c r="K131" s="32"/>
      <c r="L131" s="5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32"/>
      <c r="B132" s="32"/>
      <c r="C132" s="32"/>
      <c r="D132" s="32"/>
      <c r="E132" s="32"/>
      <c r="F132" s="32"/>
      <c r="G132" s="32"/>
      <c r="H132" s="32"/>
      <c r="I132" s="5"/>
      <c r="J132" s="5"/>
      <c r="K132" s="32"/>
      <c r="L132" s="5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32"/>
      <c r="B133" s="32"/>
      <c r="C133" s="32"/>
      <c r="D133" s="32"/>
      <c r="E133" s="32"/>
      <c r="F133" s="32"/>
      <c r="G133" s="32"/>
      <c r="H133" s="32"/>
      <c r="I133" s="5"/>
      <c r="J133" s="5"/>
      <c r="K133" s="32"/>
      <c r="L133" s="5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32"/>
      <c r="B134" s="32"/>
      <c r="C134" s="32"/>
      <c r="D134" s="32"/>
      <c r="E134" s="32"/>
      <c r="F134" s="32"/>
      <c r="G134" s="32"/>
      <c r="H134" s="32"/>
      <c r="I134" s="5"/>
      <c r="J134" s="5"/>
      <c r="K134" s="32"/>
      <c r="L134" s="5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32"/>
      <c r="B135" s="32"/>
      <c r="C135" s="32"/>
      <c r="D135" s="32"/>
      <c r="E135" s="32"/>
      <c r="F135" s="32"/>
      <c r="G135" s="32"/>
      <c r="H135" s="32"/>
      <c r="I135" s="5"/>
      <c r="J135" s="5"/>
      <c r="K135" s="32"/>
      <c r="L135" s="5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32"/>
      <c r="B136" s="32"/>
      <c r="C136" s="32"/>
      <c r="D136" s="32"/>
      <c r="E136" s="32"/>
      <c r="F136" s="32"/>
      <c r="G136" s="32"/>
      <c r="H136" s="32"/>
      <c r="I136" s="5"/>
      <c r="J136" s="5"/>
      <c r="K136" s="32"/>
      <c r="L136" s="5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32"/>
      <c r="B137" s="32"/>
      <c r="C137" s="32"/>
      <c r="D137" s="32"/>
      <c r="E137" s="32"/>
      <c r="F137" s="32"/>
      <c r="G137" s="32"/>
      <c r="H137" s="32"/>
      <c r="I137" s="5"/>
      <c r="J137" s="5"/>
      <c r="K137" s="32"/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32"/>
      <c r="I138" s="5"/>
      <c r="J138" s="5"/>
      <c r="K138" s="32"/>
      <c r="L138" s="5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32"/>
      <c r="I139" s="5"/>
      <c r="J139" s="5"/>
      <c r="K139" s="32"/>
      <c r="L139" s="5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32"/>
      <c r="I140" s="5"/>
      <c r="J140" s="5"/>
      <c r="K140" s="32"/>
      <c r="L140" s="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32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32"/>
      <c r="I142" s="5"/>
      <c r="J142" s="5"/>
      <c r="K142" s="32"/>
      <c r="L142" s="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32"/>
      <c r="I143" s="5"/>
      <c r="J143" s="5"/>
      <c r="K143" s="32"/>
      <c r="L143" s="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32"/>
      <c r="I144" s="5"/>
      <c r="J144" s="5"/>
      <c r="K144" s="32"/>
      <c r="L144" s="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32"/>
      <c r="I145" s="5"/>
      <c r="J145" s="5"/>
      <c r="K145" s="32"/>
      <c r="L145" s="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32"/>
      <c r="I146" s="5"/>
      <c r="J146" s="5"/>
      <c r="K146" s="32"/>
      <c r="L146" s="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32"/>
      <c r="I147" s="5"/>
      <c r="J147" s="5"/>
      <c r="K147" s="32"/>
      <c r="L147" s="5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32"/>
      <c r="I148" s="5"/>
      <c r="J148" s="5"/>
      <c r="K148" s="32"/>
      <c r="L148" s="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32"/>
      <c r="I149" s="5"/>
      <c r="J149" s="5"/>
      <c r="K149" s="32"/>
      <c r="L149" s="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32"/>
      <c r="I150" s="5"/>
      <c r="J150" s="5"/>
      <c r="K150" s="32"/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32"/>
      <c r="I151" s="5"/>
      <c r="J151" s="5"/>
      <c r="K151" s="32"/>
      <c r="L151" s="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32"/>
      <c r="I152" s="5"/>
      <c r="J152" s="5"/>
      <c r="K152" s="32"/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32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32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32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32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32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32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32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32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32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32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32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32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32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32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32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32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32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32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32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32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32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32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32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32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32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32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32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32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32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32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32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32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32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32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32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32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32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32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32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32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32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32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32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32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32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32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32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32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32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32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32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32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32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32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32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32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32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32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32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32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32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32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32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32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32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32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32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32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32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32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32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32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32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32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32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32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32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32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32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32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32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32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32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32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32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32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32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32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32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32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32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32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32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32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32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32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32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32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32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32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32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32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32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32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32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32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32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32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32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32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32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32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32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32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32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32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32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32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32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32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32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32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32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32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32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32"/>
      <c r="B278" s="32"/>
      <c r="C278" s="32"/>
      <c r="D278" s="32"/>
      <c r="E278" s="32"/>
      <c r="F278" s="32"/>
      <c r="G278" s="32"/>
      <c r="H278" s="32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32"/>
      <c r="B279" s="32"/>
      <c r="C279" s="32"/>
      <c r="D279" s="32"/>
      <c r="E279" s="32"/>
      <c r="F279" s="32"/>
      <c r="G279" s="32"/>
      <c r="H279" s="32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32"/>
      <c r="B280" s="32"/>
      <c r="C280" s="32"/>
      <c r="D280" s="32"/>
      <c r="E280" s="32"/>
      <c r="F280" s="32"/>
      <c r="G280" s="32"/>
      <c r="H280" s="32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32"/>
      <c r="B281" s="32"/>
      <c r="C281" s="32"/>
      <c r="D281" s="32"/>
      <c r="E281" s="32"/>
      <c r="F281" s="32"/>
      <c r="G281" s="32"/>
      <c r="H281" s="32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32"/>
      <c r="B282" s="32"/>
      <c r="C282" s="32"/>
      <c r="D282" s="32"/>
      <c r="E282" s="32"/>
      <c r="F282" s="32"/>
      <c r="G282" s="32"/>
      <c r="H282" s="32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32"/>
      <c r="B283" s="32"/>
      <c r="C283" s="32"/>
      <c r="D283" s="32"/>
      <c r="E283" s="32"/>
      <c r="F283" s="32"/>
      <c r="G283" s="32"/>
      <c r="H283" s="32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32"/>
      <c r="B284" s="32"/>
      <c r="C284" s="32"/>
      <c r="D284" s="32"/>
      <c r="E284" s="32"/>
      <c r="F284" s="32"/>
      <c r="G284" s="32"/>
      <c r="H284" s="32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32"/>
      <c r="B285" s="32"/>
      <c r="C285" s="32"/>
      <c r="D285" s="32"/>
      <c r="E285" s="32"/>
      <c r="F285" s="32"/>
      <c r="G285" s="32"/>
      <c r="H285" s="32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32"/>
      <c r="B286" s="32"/>
      <c r="C286" s="32"/>
      <c r="D286" s="32"/>
      <c r="E286" s="32"/>
      <c r="F286" s="32"/>
      <c r="G286" s="32"/>
      <c r="H286" s="32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32"/>
      <c r="B287" s="32"/>
      <c r="C287" s="32"/>
      <c r="D287" s="32"/>
      <c r="E287" s="32"/>
      <c r="F287" s="32"/>
      <c r="G287" s="32"/>
      <c r="H287" s="32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32"/>
      <c r="B288" s="32"/>
      <c r="C288" s="32"/>
      <c r="D288" s="32"/>
      <c r="E288" s="32"/>
      <c r="F288" s="32"/>
      <c r="G288" s="32"/>
      <c r="H288" s="32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32"/>
      <c r="B289" s="32"/>
      <c r="C289" s="32"/>
      <c r="D289" s="32"/>
      <c r="E289" s="32"/>
      <c r="F289" s="32"/>
      <c r="G289" s="32"/>
      <c r="H289" s="32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32"/>
      <c r="B290" s="32"/>
      <c r="C290" s="32"/>
      <c r="D290" s="32"/>
      <c r="E290" s="32"/>
      <c r="F290" s="32"/>
      <c r="G290" s="32"/>
      <c r="H290" s="32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32"/>
      <c r="B291" s="32"/>
      <c r="C291" s="32"/>
      <c r="D291" s="32"/>
      <c r="E291" s="32"/>
      <c r="F291" s="32"/>
      <c r="G291" s="32"/>
      <c r="H291" s="32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32"/>
      <c r="B292" s="32"/>
      <c r="C292" s="32"/>
      <c r="D292" s="32"/>
      <c r="E292" s="32"/>
      <c r="F292" s="32"/>
      <c r="G292" s="32"/>
      <c r="H292" s="32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32"/>
      <c r="B293" s="32"/>
      <c r="C293" s="32"/>
      <c r="D293" s="32"/>
      <c r="E293" s="32"/>
      <c r="F293" s="32"/>
      <c r="G293" s="32"/>
      <c r="H293" s="32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32"/>
      <c r="B294" s="32"/>
      <c r="C294" s="32"/>
      <c r="D294" s="32"/>
      <c r="E294" s="32"/>
      <c r="F294" s="32"/>
      <c r="G294" s="32"/>
      <c r="H294" s="32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32"/>
      <c r="B295" s="32"/>
      <c r="C295" s="32"/>
      <c r="D295" s="32"/>
      <c r="E295" s="32"/>
      <c r="F295" s="32"/>
      <c r="G295" s="32"/>
      <c r="H295" s="32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32"/>
      <c r="B296" s="32"/>
      <c r="C296" s="32"/>
      <c r="D296" s="32"/>
      <c r="E296" s="32"/>
      <c r="F296" s="32"/>
      <c r="G296" s="32"/>
      <c r="H296" s="32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32"/>
      <c r="B297" s="32"/>
      <c r="C297" s="32"/>
      <c r="D297" s="32"/>
      <c r="E297" s="32"/>
      <c r="F297" s="32"/>
      <c r="G297" s="32"/>
      <c r="H297" s="32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32"/>
      <c r="B298" s="32"/>
      <c r="C298" s="32"/>
      <c r="D298" s="32"/>
      <c r="E298" s="32"/>
      <c r="F298" s="32"/>
      <c r="G298" s="32"/>
      <c r="H298" s="32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32"/>
      <c r="B299" s="32"/>
      <c r="C299" s="32"/>
      <c r="D299" s="32"/>
      <c r="E299" s="32"/>
      <c r="F299" s="32"/>
      <c r="G299" s="32"/>
      <c r="H299" s="32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32"/>
      <c r="B300" s="32"/>
      <c r="C300" s="32"/>
      <c r="D300" s="32"/>
      <c r="E300" s="32"/>
      <c r="F300" s="32"/>
      <c r="G300" s="32"/>
      <c r="H300" s="32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32"/>
      <c r="B301" s="32"/>
      <c r="C301" s="32"/>
      <c r="D301" s="32"/>
      <c r="E301" s="32"/>
      <c r="F301" s="32"/>
      <c r="G301" s="32"/>
      <c r="H301" s="32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32"/>
      <c r="B302" s="32"/>
      <c r="C302" s="32"/>
      <c r="D302" s="32"/>
      <c r="E302" s="32"/>
      <c r="F302" s="32"/>
      <c r="G302" s="32"/>
      <c r="H302" s="32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32"/>
      <c r="B303" s="32"/>
      <c r="C303" s="32"/>
      <c r="D303" s="32"/>
      <c r="E303" s="32"/>
      <c r="F303" s="32"/>
      <c r="G303" s="32"/>
      <c r="H303" s="32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32"/>
      <c r="B304" s="32"/>
      <c r="C304" s="32"/>
      <c r="D304" s="32"/>
      <c r="E304" s="32"/>
      <c r="F304" s="32"/>
      <c r="G304" s="32"/>
      <c r="H304" s="32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32"/>
      <c r="B305" s="32"/>
      <c r="C305" s="32"/>
      <c r="D305" s="32"/>
      <c r="E305" s="32"/>
      <c r="F305" s="32"/>
      <c r="G305" s="32"/>
      <c r="H305" s="32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32"/>
      <c r="B306" s="32"/>
      <c r="C306" s="32"/>
      <c r="D306" s="32"/>
      <c r="E306" s="32"/>
      <c r="F306" s="32"/>
      <c r="G306" s="32"/>
      <c r="H306" s="32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32"/>
      <c r="B307" s="32"/>
      <c r="C307" s="32"/>
      <c r="D307" s="32"/>
      <c r="E307" s="32"/>
      <c r="F307" s="32"/>
      <c r="G307" s="32"/>
      <c r="H307" s="32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32"/>
      <c r="B308" s="32"/>
      <c r="C308" s="32"/>
      <c r="D308" s="32"/>
      <c r="E308" s="32"/>
      <c r="F308" s="32"/>
      <c r="G308" s="32"/>
      <c r="H308" s="32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32"/>
      <c r="B309" s="32"/>
      <c r="C309" s="32"/>
      <c r="D309" s="32"/>
      <c r="E309" s="32"/>
      <c r="F309" s="32"/>
      <c r="G309" s="32"/>
      <c r="H309" s="32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32"/>
      <c r="B310" s="32"/>
      <c r="C310" s="32"/>
      <c r="D310" s="32"/>
      <c r="E310" s="32"/>
      <c r="F310" s="32"/>
      <c r="G310" s="32"/>
      <c r="H310" s="32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32"/>
      <c r="B311" s="32"/>
      <c r="C311" s="32"/>
      <c r="D311" s="32"/>
      <c r="E311" s="32"/>
      <c r="F311" s="32"/>
      <c r="G311" s="32"/>
      <c r="H311" s="32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32"/>
      <c r="B312" s="32"/>
      <c r="C312" s="32"/>
      <c r="D312" s="32"/>
      <c r="E312" s="32"/>
      <c r="F312" s="32"/>
      <c r="G312" s="32"/>
      <c r="H312" s="32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32"/>
      <c r="B313" s="32"/>
      <c r="C313" s="32"/>
      <c r="D313" s="32"/>
      <c r="E313" s="32"/>
      <c r="F313" s="32"/>
      <c r="G313" s="32"/>
      <c r="H313" s="32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32"/>
      <c r="B314" s="32"/>
      <c r="C314" s="32"/>
      <c r="D314" s="32"/>
      <c r="E314" s="32"/>
      <c r="F314" s="32"/>
      <c r="G314" s="32"/>
      <c r="H314" s="32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32"/>
      <c r="B315" s="32"/>
      <c r="C315" s="32"/>
      <c r="D315" s="32"/>
      <c r="E315" s="32"/>
      <c r="F315" s="32"/>
      <c r="G315" s="32"/>
      <c r="H315" s="32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32"/>
      <c r="B316" s="32"/>
      <c r="C316" s="32"/>
      <c r="D316" s="32"/>
      <c r="E316" s="32"/>
      <c r="F316" s="32"/>
      <c r="G316" s="32"/>
      <c r="H316" s="32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32"/>
      <c r="B317" s="32"/>
      <c r="C317" s="32"/>
      <c r="D317" s="32"/>
      <c r="E317" s="32"/>
      <c r="F317" s="32"/>
      <c r="G317" s="32"/>
      <c r="H317" s="32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32"/>
      <c r="B318" s="32"/>
      <c r="C318" s="32"/>
      <c r="D318" s="32"/>
      <c r="E318" s="32"/>
      <c r="F318" s="32"/>
      <c r="G318" s="32"/>
      <c r="H318" s="32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32"/>
      <c r="B319" s="32"/>
      <c r="C319" s="32"/>
      <c r="D319" s="32"/>
      <c r="E319" s="32"/>
      <c r="F319" s="32"/>
      <c r="G319" s="32"/>
      <c r="H319" s="32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32"/>
      <c r="B320" s="32"/>
      <c r="C320" s="32"/>
      <c r="D320" s="32"/>
      <c r="E320" s="32"/>
      <c r="F320" s="32"/>
      <c r="G320" s="32"/>
      <c r="H320" s="32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32"/>
      <c r="B321" s="32"/>
      <c r="C321" s="32"/>
      <c r="D321" s="32"/>
      <c r="E321" s="32"/>
      <c r="F321" s="32"/>
      <c r="G321" s="32"/>
      <c r="H321" s="32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32"/>
      <c r="B322" s="32"/>
      <c r="C322" s="32"/>
      <c r="D322" s="32"/>
      <c r="E322" s="32"/>
      <c r="F322" s="32"/>
      <c r="G322" s="32"/>
      <c r="H322" s="32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32"/>
      <c r="B323" s="32"/>
      <c r="C323" s="32"/>
      <c r="D323" s="32"/>
      <c r="E323" s="32"/>
      <c r="F323" s="32"/>
      <c r="G323" s="32"/>
      <c r="H323" s="32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32"/>
      <c r="B324" s="32"/>
      <c r="C324" s="32"/>
      <c r="D324" s="32"/>
      <c r="E324" s="32"/>
      <c r="F324" s="32"/>
      <c r="G324" s="32"/>
      <c r="H324" s="32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32"/>
      <c r="B325" s="32"/>
      <c r="C325" s="32"/>
      <c r="D325" s="32"/>
      <c r="E325" s="32"/>
      <c r="F325" s="32"/>
      <c r="G325" s="32"/>
      <c r="H325" s="32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32"/>
      <c r="B326" s="32"/>
      <c r="C326" s="32"/>
      <c r="D326" s="32"/>
      <c r="E326" s="32"/>
      <c r="F326" s="32"/>
      <c r="G326" s="32"/>
      <c r="H326" s="32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32"/>
      <c r="B327" s="32"/>
      <c r="C327" s="32"/>
      <c r="D327" s="32"/>
      <c r="E327" s="32"/>
      <c r="F327" s="32"/>
      <c r="G327" s="32"/>
      <c r="H327" s="32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32"/>
      <c r="B328" s="32"/>
      <c r="C328" s="32"/>
      <c r="D328" s="32"/>
      <c r="E328" s="32"/>
      <c r="F328" s="32"/>
      <c r="G328" s="32"/>
      <c r="H328" s="32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32"/>
      <c r="B329" s="32"/>
      <c r="C329" s="32"/>
      <c r="D329" s="32"/>
      <c r="E329" s="32"/>
      <c r="F329" s="32"/>
      <c r="G329" s="32"/>
      <c r="H329" s="32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32"/>
      <c r="B330" s="32"/>
      <c r="C330" s="32"/>
      <c r="D330" s="32"/>
      <c r="E330" s="32"/>
      <c r="F330" s="32"/>
      <c r="G330" s="32"/>
      <c r="H330" s="32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32"/>
      <c r="B331" s="32"/>
      <c r="C331" s="32"/>
      <c r="D331" s="32"/>
      <c r="E331" s="32"/>
      <c r="F331" s="32"/>
      <c r="G331" s="32"/>
      <c r="H331" s="32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32"/>
      <c r="B332" s="32"/>
      <c r="C332" s="32"/>
      <c r="D332" s="32"/>
      <c r="E332" s="32"/>
      <c r="F332" s="32"/>
      <c r="G332" s="32"/>
      <c r="H332" s="32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32"/>
      <c r="B333" s="32"/>
      <c r="C333" s="32"/>
      <c r="D333" s="32"/>
      <c r="E333" s="32"/>
      <c r="F333" s="32"/>
      <c r="G333" s="32"/>
      <c r="H333" s="32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32"/>
      <c r="B334" s="32"/>
      <c r="C334" s="32"/>
      <c r="D334" s="32"/>
      <c r="E334" s="32"/>
      <c r="F334" s="32"/>
      <c r="G334" s="32"/>
      <c r="H334" s="32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32"/>
      <c r="B335" s="32"/>
      <c r="C335" s="32"/>
      <c r="D335" s="32"/>
      <c r="E335" s="32"/>
      <c r="F335" s="32"/>
      <c r="G335" s="32"/>
      <c r="H335" s="32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32"/>
      <c r="B336" s="32"/>
      <c r="C336" s="32"/>
      <c r="D336" s="32"/>
      <c r="E336" s="32"/>
      <c r="F336" s="32"/>
      <c r="G336" s="32"/>
      <c r="H336" s="32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32"/>
      <c r="B337" s="32"/>
      <c r="C337" s="32"/>
      <c r="D337" s="32"/>
      <c r="E337" s="32"/>
      <c r="F337" s="32"/>
      <c r="G337" s="32"/>
      <c r="H337" s="32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32"/>
      <c r="B338" s="32"/>
      <c r="C338" s="32"/>
      <c r="D338" s="32"/>
      <c r="E338" s="32"/>
      <c r="F338" s="32"/>
      <c r="G338" s="32"/>
      <c r="H338" s="32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32"/>
      <c r="B339" s="32"/>
      <c r="C339" s="32"/>
      <c r="D339" s="32"/>
      <c r="E339" s="32"/>
      <c r="F339" s="32"/>
      <c r="G339" s="32"/>
      <c r="H339" s="32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32"/>
      <c r="B340" s="32"/>
      <c r="C340" s="32"/>
      <c r="D340" s="32"/>
      <c r="E340" s="32"/>
      <c r="F340" s="32"/>
      <c r="G340" s="32"/>
      <c r="H340" s="32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32"/>
      <c r="B341" s="32"/>
      <c r="C341" s="32"/>
      <c r="D341" s="32"/>
      <c r="E341" s="32"/>
      <c r="F341" s="32"/>
      <c r="G341" s="32"/>
      <c r="H341" s="32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32"/>
      <c r="B342" s="32"/>
      <c r="C342" s="32"/>
      <c r="D342" s="32"/>
      <c r="E342" s="32"/>
      <c r="F342" s="32"/>
      <c r="G342" s="32"/>
      <c r="H342" s="32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32"/>
      <c r="B343" s="32"/>
      <c r="C343" s="32"/>
      <c r="D343" s="32"/>
      <c r="E343" s="32"/>
      <c r="F343" s="32"/>
      <c r="G343" s="32"/>
      <c r="H343" s="32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32"/>
      <c r="B344" s="32"/>
      <c r="C344" s="32"/>
      <c r="D344" s="32"/>
      <c r="E344" s="32"/>
      <c r="F344" s="32"/>
      <c r="G344" s="32"/>
      <c r="H344" s="32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32"/>
      <c r="B345" s="32"/>
      <c r="C345" s="32"/>
      <c r="D345" s="32"/>
      <c r="E345" s="32"/>
      <c r="F345" s="32"/>
      <c r="G345" s="32"/>
      <c r="H345" s="32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32"/>
      <c r="B346" s="32"/>
      <c r="C346" s="32"/>
      <c r="D346" s="32"/>
      <c r="E346" s="32"/>
      <c r="F346" s="32"/>
      <c r="G346" s="32"/>
      <c r="H346" s="32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32"/>
      <c r="B347" s="32"/>
      <c r="C347" s="32"/>
      <c r="D347" s="32"/>
      <c r="E347" s="32"/>
      <c r="F347" s="32"/>
      <c r="G347" s="32"/>
      <c r="H347" s="32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32"/>
      <c r="B348" s="32"/>
      <c r="C348" s="32"/>
      <c r="D348" s="32"/>
      <c r="E348" s="32"/>
      <c r="F348" s="32"/>
      <c r="G348" s="32"/>
      <c r="H348" s="32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32"/>
      <c r="B349" s="32"/>
      <c r="C349" s="32"/>
      <c r="D349" s="32"/>
      <c r="E349" s="32"/>
      <c r="F349" s="32"/>
      <c r="G349" s="32"/>
      <c r="H349" s="32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32"/>
      <c r="B350" s="32"/>
      <c r="C350" s="32"/>
      <c r="D350" s="32"/>
      <c r="E350" s="32"/>
      <c r="F350" s="32"/>
      <c r="G350" s="32"/>
      <c r="H350" s="32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32"/>
      <c r="B351" s="32"/>
      <c r="C351" s="32"/>
      <c r="D351" s="32"/>
      <c r="E351" s="32"/>
      <c r="F351" s="32"/>
      <c r="G351" s="32"/>
      <c r="H351" s="32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32"/>
      <c r="B352" s="32"/>
      <c r="C352" s="32"/>
      <c r="D352" s="32"/>
      <c r="E352" s="32"/>
      <c r="F352" s="32"/>
      <c r="G352" s="32"/>
      <c r="H352" s="32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32"/>
      <c r="B353" s="32"/>
      <c r="C353" s="32"/>
      <c r="D353" s="32"/>
      <c r="E353" s="32"/>
      <c r="F353" s="32"/>
      <c r="G353" s="32"/>
      <c r="H353" s="32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32"/>
      <c r="B354" s="32"/>
      <c r="C354" s="32"/>
      <c r="D354" s="32"/>
      <c r="E354" s="32"/>
      <c r="F354" s="32"/>
      <c r="G354" s="32"/>
      <c r="H354" s="32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32"/>
      <c r="B355" s="32"/>
      <c r="C355" s="32"/>
      <c r="D355" s="32"/>
      <c r="E355" s="32"/>
      <c r="F355" s="32"/>
      <c r="G355" s="32"/>
      <c r="H355" s="32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32"/>
      <c r="B356" s="32"/>
      <c r="C356" s="32"/>
      <c r="D356" s="32"/>
      <c r="E356" s="32"/>
      <c r="F356" s="32"/>
      <c r="G356" s="32"/>
      <c r="H356" s="32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32"/>
      <c r="B357" s="32"/>
      <c r="C357" s="32"/>
      <c r="D357" s="32"/>
      <c r="E357" s="32"/>
      <c r="F357" s="32"/>
      <c r="G357" s="32"/>
      <c r="H357" s="32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32"/>
      <c r="B358" s="32"/>
      <c r="C358" s="32"/>
      <c r="D358" s="32"/>
      <c r="E358" s="32"/>
      <c r="F358" s="32"/>
      <c r="G358" s="32"/>
      <c r="H358" s="32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32"/>
      <c r="B359" s="32"/>
      <c r="C359" s="32"/>
      <c r="D359" s="32"/>
      <c r="E359" s="32"/>
      <c r="F359" s="32"/>
      <c r="G359" s="32"/>
      <c r="H359" s="32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32"/>
      <c r="B360" s="32"/>
      <c r="C360" s="32"/>
      <c r="D360" s="32"/>
      <c r="E360" s="32"/>
      <c r="F360" s="32"/>
      <c r="G360" s="32"/>
      <c r="H360" s="32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32"/>
      <c r="B361" s="32"/>
      <c r="C361" s="32"/>
      <c r="D361" s="32"/>
      <c r="E361" s="32"/>
      <c r="F361" s="32"/>
      <c r="G361" s="32"/>
      <c r="H361" s="32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32"/>
      <c r="B362" s="32"/>
      <c r="C362" s="32"/>
      <c r="D362" s="32"/>
      <c r="E362" s="32"/>
      <c r="F362" s="32"/>
      <c r="G362" s="32"/>
      <c r="H362" s="32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32"/>
      <c r="B363" s="32"/>
      <c r="C363" s="32"/>
      <c r="D363" s="32"/>
      <c r="E363" s="32"/>
      <c r="F363" s="32"/>
      <c r="G363" s="32"/>
      <c r="H363" s="32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32"/>
      <c r="B364" s="32"/>
      <c r="C364" s="32"/>
      <c r="D364" s="32"/>
      <c r="E364" s="32"/>
      <c r="F364" s="32"/>
      <c r="G364" s="32"/>
      <c r="H364" s="32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32"/>
      <c r="B365" s="32"/>
      <c r="C365" s="32"/>
      <c r="D365" s="32"/>
      <c r="E365" s="32"/>
      <c r="F365" s="32"/>
      <c r="G365" s="32"/>
      <c r="H365" s="32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32"/>
      <c r="B366" s="32"/>
      <c r="C366" s="32"/>
      <c r="D366" s="32"/>
      <c r="E366" s="32"/>
      <c r="F366" s="32"/>
      <c r="G366" s="32"/>
      <c r="H366" s="32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32"/>
      <c r="B367" s="32"/>
      <c r="C367" s="32"/>
      <c r="D367" s="32"/>
      <c r="E367" s="32"/>
      <c r="F367" s="32"/>
      <c r="G367" s="32"/>
      <c r="H367" s="32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32"/>
      <c r="B368" s="32"/>
      <c r="C368" s="32"/>
      <c r="D368" s="32"/>
      <c r="E368" s="32"/>
      <c r="F368" s="32"/>
      <c r="G368" s="32"/>
      <c r="H368" s="32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32"/>
      <c r="B369" s="32"/>
      <c r="C369" s="32"/>
      <c r="D369" s="32"/>
      <c r="E369" s="32"/>
      <c r="F369" s="32"/>
      <c r="G369" s="32"/>
      <c r="H369" s="32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32"/>
      <c r="B370" s="32"/>
      <c r="C370" s="32"/>
      <c r="D370" s="32"/>
      <c r="E370" s="32"/>
      <c r="F370" s="32"/>
      <c r="G370" s="32"/>
      <c r="H370" s="32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32"/>
      <c r="B371" s="32"/>
      <c r="C371" s="32"/>
      <c r="D371" s="32"/>
      <c r="E371" s="32"/>
      <c r="F371" s="32"/>
      <c r="G371" s="32"/>
      <c r="H371" s="32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32"/>
      <c r="B372" s="32"/>
      <c r="C372" s="32"/>
      <c r="D372" s="32"/>
      <c r="E372" s="32"/>
      <c r="F372" s="32"/>
      <c r="G372" s="32"/>
      <c r="H372" s="32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32"/>
      <c r="B373" s="32"/>
      <c r="C373" s="32"/>
      <c r="D373" s="32"/>
      <c r="E373" s="32"/>
      <c r="F373" s="32"/>
      <c r="G373" s="32"/>
      <c r="H373" s="32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32"/>
      <c r="B374" s="32"/>
      <c r="C374" s="32"/>
      <c r="D374" s="32"/>
      <c r="E374" s="32"/>
      <c r="F374" s="32"/>
      <c r="G374" s="32"/>
      <c r="H374" s="32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32"/>
      <c r="B375" s="32"/>
      <c r="C375" s="32"/>
      <c r="D375" s="32"/>
      <c r="E375" s="32"/>
      <c r="F375" s="32"/>
      <c r="G375" s="32"/>
      <c r="H375" s="32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32"/>
      <c r="B376" s="32"/>
      <c r="C376" s="32"/>
      <c r="D376" s="32"/>
      <c r="E376" s="32"/>
      <c r="F376" s="32"/>
      <c r="G376" s="32"/>
      <c r="H376" s="32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32"/>
      <c r="B377" s="32"/>
      <c r="C377" s="32"/>
      <c r="D377" s="32"/>
      <c r="E377" s="32"/>
      <c r="F377" s="32"/>
      <c r="G377" s="32"/>
      <c r="H377" s="32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32"/>
      <c r="B378" s="32"/>
      <c r="C378" s="32"/>
      <c r="D378" s="32"/>
      <c r="E378" s="32"/>
      <c r="F378" s="32"/>
      <c r="G378" s="32"/>
      <c r="H378" s="32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32"/>
      <c r="B379" s="32"/>
      <c r="C379" s="32"/>
      <c r="D379" s="32"/>
      <c r="E379" s="32"/>
      <c r="F379" s="32"/>
      <c r="G379" s="32"/>
      <c r="H379" s="32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32"/>
      <c r="B380" s="32"/>
      <c r="C380" s="32"/>
      <c r="D380" s="32"/>
      <c r="E380" s="32"/>
      <c r="F380" s="32"/>
      <c r="G380" s="32"/>
      <c r="H380" s="32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32"/>
      <c r="B381" s="32"/>
      <c r="C381" s="32"/>
      <c r="D381" s="32"/>
      <c r="E381" s="32"/>
      <c r="F381" s="32"/>
      <c r="G381" s="32"/>
      <c r="H381" s="32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32"/>
      <c r="B382" s="32"/>
      <c r="C382" s="32"/>
      <c r="D382" s="32"/>
      <c r="E382" s="32"/>
      <c r="F382" s="32"/>
      <c r="G382" s="32"/>
      <c r="H382" s="32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32"/>
      <c r="B383" s="32"/>
      <c r="C383" s="32"/>
      <c r="D383" s="32"/>
      <c r="E383" s="32"/>
      <c r="F383" s="32"/>
      <c r="G383" s="32"/>
      <c r="H383" s="32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32"/>
      <c r="B384" s="32"/>
      <c r="C384" s="32"/>
      <c r="D384" s="32"/>
      <c r="E384" s="32"/>
      <c r="F384" s="32"/>
      <c r="G384" s="32"/>
      <c r="H384" s="32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32"/>
      <c r="B385" s="32"/>
      <c r="C385" s="32"/>
      <c r="D385" s="32"/>
      <c r="E385" s="32"/>
      <c r="F385" s="32"/>
      <c r="G385" s="32"/>
      <c r="H385" s="32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32"/>
      <c r="B386" s="32"/>
      <c r="C386" s="32"/>
      <c r="D386" s="32"/>
      <c r="E386" s="32"/>
      <c r="F386" s="32"/>
      <c r="G386" s="32"/>
      <c r="H386" s="32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32"/>
      <c r="B387" s="32"/>
      <c r="C387" s="32"/>
      <c r="D387" s="32"/>
      <c r="E387" s="32"/>
      <c r="F387" s="32"/>
      <c r="G387" s="32"/>
      <c r="H387" s="32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32"/>
      <c r="B388" s="32"/>
      <c r="C388" s="32"/>
      <c r="D388" s="32"/>
      <c r="E388" s="32"/>
      <c r="F388" s="32"/>
      <c r="G388" s="32"/>
      <c r="H388" s="32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32"/>
      <c r="B389" s="32"/>
      <c r="C389" s="32"/>
      <c r="D389" s="32"/>
      <c r="E389" s="32"/>
      <c r="F389" s="32"/>
      <c r="G389" s="32"/>
      <c r="H389" s="32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32"/>
      <c r="B390" s="32"/>
      <c r="C390" s="32"/>
      <c r="D390" s="32"/>
      <c r="E390" s="32"/>
      <c r="F390" s="32"/>
      <c r="G390" s="32"/>
      <c r="H390" s="32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32"/>
      <c r="B391" s="32"/>
      <c r="C391" s="32"/>
      <c r="D391" s="32"/>
      <c r="E391" s="32"/>
      <c r="F391" s="32"/>
      <c r="G391" s="32"/>
      <c r="H391" s="32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32"/>
      <c r="B392" s="32"/>
      <c r="C392" s="32"/>
      <c r="D392" s="32"/>
      <c r="E392" s="32"/>
      <c r="F392" s="32"/>
      <c r="G392" s="32"/>
      <c r="H392" s="32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32"/>
      <c r="B393" s="32"/>
      <c r="C393" s="32"/>
      <c r="D393" s="32"/>
      <c r="E393" s="32"/>
      <c r="F393" s="32"/>
      <c r="G393" s="32"/>
      <c r="H393" s="32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32"/>
      <c r="B394" s="32"/>
      <c r="C394" s="32"/>
      <c r="D394" s="32"/>
      <c r="E394" s="32"/>
      <c r="F394" s="32"/>
      <c r="G394" s="32"/>
      <c r="H394" s="32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32"/>
      <c r="B395" s="32"/>
      <c r="C395" s="32"/>
      <c r="D395" s="32"/>
      <c r="E395" s="32"/>
      <c r="F395" s="32"/>
      <c r="G395" s="32"/>
      <c r="H395" s="32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32"/>
      <c r="B396" s="32"/>
      <c r="C396" s="32"/>
      <c r="D396" s="32"/>
      <c r="E396" s="32"/>
      <c r="F396" s="32"/>
      <c r="G396" s="32"/>
      <c r="H396" s="32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32"/>
      <c r="B397" s="32"/>
      <c r="C397" s="32"/>
      <c r="D397" s="32"/>
      <c r="E397" s="32"/>
      <c r="F397" s="32"/>
      <c r="G397" s="32"/>
      <c r="H397" s="32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32"/>
      <c r="B398" s="32"/>
      <c r="C398" s="32"/>
      <c r="D398" s="32"/>
      <c r="E398" s="32"/>
      <c r="F398" s="32"/>
      <c r="G398" s="32"/>
      <c r="H398" s="32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32"/>
      <c r="B399" s="32"/>
      <c r="C399" s="32"/>
      <c r="D399" s="32"/>
      <c r="E399" s="32"/>
      <c r="F399" s="32"/>
      <c r="G399" s="32"/>
      <c r="H399" s="32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32"/>
      <c r="B400" s="32"/>
      <c r="C400" s="32"/>
      <c r="D400" s="32"/>
      <c r="E400" s="32"/>
      <c r="F400" s="32"/>
      <c r="G400" s="32"/>
      <c r="H400" s="32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32"/>
      <c r="B401" s="32"/>
      <c r="C401" s="32"/>
      <c r="D401" s="32"/>
      <c r="E401" s="32"/>
      <c r="F401" s="32"/>
      <c r="G401" s="32"/>
      <c r="H401" s="32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32"/>
      <c r="B402" s="32"/>
      <c r="C402" s="32"/>
      <c r="D402" s="32"/>
      <c r="E402" s="32"/>
      <c r="F402" s="32"/>
      <c r="G402" s="32"/>
      <c r="H402" s="32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32"/>
      <c r="B403" s="32"/>
      <c r="C403" s="32"/>
      <c r="D403" s="32"/>
      <c r="E403" s="32"/>
      <c r="F403" s="32"/>
      <c r="G403" s="32"/>
      <c r="H403" s="32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32"/>
      <c r="B404" s="32"/>
      <c r="C404" s="32"/>
      <c r="D404" s="32"/>
      <c r="E404" s="32"/>
      <c r="F404" s="32"/>
      <c r="G404" s="32"/>
      <c r="H404" s="32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32"/>
      <c r="B405" s="32"/>
      <c r="C405" s="32"/>
      <c r="D405" s="32"/>
      <c r="E405" s="32"/>
      <c r="F405" s="32"/>
      <c r="G405" s="32"/>
      <c r="H405" s="32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32"/>
      <c r="B406" s="32"/>
      <c r="C406" s="32"/>
      <c r="D406" s="32"/>
      <c r="E406" s="32"/>
      <c r="F406" s="32"/>
      <c r="G406" s="32"/>
      <c r="H406" s="32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32"/>
      <c r="B407" s="32"/>
      <c r="C407" s="32"/>
      <c r="D407" s="32"/>
      <c r="E407" s="32"/>
      <c r="F407" s="32"/>
      <c r="G407" s="32"/>
      <c r="H407" s="32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32"/>
      <c r="B408" s="32"/>
      <c r="C408" s="32"/>
      <c r="D408" s="32"/>
      <c r="E408" s="32"/>
      <c r="F408" s="32"/>
      <c r="G408" s="32"/>
      <c r="H408" s="32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32"/>
      <c r="B409" s="32"/>
      <c r="C409" s="32"/>
      <c r="D409" s="32"/>
      <c r="E409" s="32"/>
      <c r="F409" s="32"/>
      <c r="G409" s="32"/>
      <c r="H409" s="32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32"/>
      <c r="B410" s="32"/>
      <c r="C410" s="32"/>
      <c r="D410" s="32"/>
      <c r="E410" s="32"/>
      <c r="F410" s="32"/>
      <c r="G410" s="32"/>
      <c r="H410" s="32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32"/>
      <c r="B411" s="32"/>
      <c r="C411" s="32"/>
      <c r="D411" s="32"/>
      <c r="E411" s="32"/>
      <c r="F411" s="32"/>
      <c r="G411" s="32"/>
      <c r="H411" s="32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32"/>
      <c r="B412" s="32"/>
      <c r="C412" s="32"/>
      <c r="D412" s="32"/>
      <c r="E412" s="32"/>
      <c r="F412" s="32"/>
      <c r="G412" s="32"/>
      <c r="H412" s="32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32"/>
      <c r="B413" s="32"/>
      <c r="C413" s="32"/>
      <c r="D413" s="32"/>
      <c r="E413" s="32"/>
      <c r="F413" s="32"/>
      <c r="G413" s="32"/>
      <c r="H413" s="32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32"/>
      <c r="B414" s="32"/>
      <c r="C414" s="32"/>
      <c r="D414" s="32"/>
      <c r="E414" s="32"/>
      <c r="F414" s="32"/>
      <c r="G414" s="32"/>
      <c r="H414" s="32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32"/>
      <c r="B415" s="32"/>
      <c r="C415" s="32"/>
      <c r="D415" s="32"/>
      <c r="E415" s="32"/>
      <c r="F415" s="32"/>
      <c r="G415" s="32"/>
      <c r="H415" s="32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32"/>
      <c r="B416" s="32"/>
      <c r="C416" s="32"/>
      <c r="D416" s="32"/>
      <c r="E416" s="32"/>
      <c r="F416" s="32"/>
      <c r="G416" s="32"/>
      <c r="H416" s="32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32"/>
      <c r="B417" s="32"/>
      <c r="C417" s="32"/>
      <c r="D417" s="32"/>
      <c r="E417" s="32"/>
      <c r="F417" s="32"/>
      <c r="G417" s="32"/>
      <c r="H417" s="32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32"/>
      <c r="B418" s="32"/>
      <c r="C418" s="32"/>
      <c r="D418" s="32"/>
      <c r="E418" s="32"/>
      <c r="F418" s="32"/>
      <c r="G418" s="32"/>
      <c r="H418" s="32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32"/>
      <c r="B419" s="32"/>
      <c r="C419" s="32"/>
      <c r="D419" s="32"/>
      <c r="E419" s="32"/>
      <c r="F419" s="32"/>
      <c r="G419" s="32"/>
      <c r="H419" s="32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32"/>
      <c r="B420" s="32"/>
      <c r="C420" s="32"/>
      <c r="D420" s="32"/>
      <c r="E420" s="32"/>
      <c r="F420" s="32"/>
      <c r="G420" s="32"/>
      <c r="H420" s="32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32"/>
      <c r="B421" s="32"/>
      <c r="C421" s="32"/>
      <c r="D421" s="32"/>
      <c r="E421" s="32"/>
      <c r="F421" s="32"/>
      <c r="G421" s="32"/>
      <c r="H421" s="32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32"/>
      <c r="B422" s="32"/>
      <c r="C422" s="32"/>
      <c r="D422" s="32"/>
      <c r="E422" s="32"/>
      <c r="F422" s="32"/>
      <c r="G422" s="32"/>
      <c r="H422" s="32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32"/>
      <c r="B423" s="32"/>
      <c r="C423" s="32"/>
      <c r="D423" s="32"/>
      <c r="E423" s="32"/>
      <c r="F423" s="32"/>
      <c r="G423" s="32"/>
      <c r="H423" s="32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32"/>
      <c r="B424" s="32"/>
      <c r="C424" s="32"/>
      <c r="D424" s="32"/>
      <c r="E424" s="32"/>
      <c r="F424" s="32"/>
      <c r="G424" s="32"/>
      <c r="H424" s="32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32"/>
      <c r="B425" s="32"/>
      <c r="C425" s="32"/>
      <c r="D425" s="32"/>
      <c r="E425" s="32"/>
      <c r="F425" s="32"/>
      <c r="G425" s="32"/>
      <c r="H425" s="32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32"/>
      <c r="B426" s="32"/>
      <c r="C426" s="32"/>
      <c r="D426" s="32"/>
      <c r="E426" s="32"/>
      <c r="F426" s="32"/>
      <c r="G426" s="32"/>
      <c r="H426" s="32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32"/>
      <c r="B427" s="32"/>
      <c r="C427" s="32"/>
      <c r="D427" s="32"/>
      <c r="E427" s="32"/>
      <c r="F427" s="32"/>
      <c r="G427" s="32"/>
      <c r="H427" s="32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32"/>
      <c r="B428" s="32"/>
      <c r="C428" s="32"/>
      <c r="D428" s="32"/>
      <c r="E428" s="32"/>
      <c r="F428" s="32"/>
      <c r="G428" s="32"/>
      <c r="H428" s="32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32"/>
      <c r="B429" s="32"/>
      <c r="C429" s="32"/>
      <c r="D429" s="32"/>
      <c r="E429" s="32"/>
      <c r="F429" s="32"/>
      <c r="G429" s="32"/>
      <c r="H429" s="32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32"/>
      <c r="B430" s="32"/>
      <c r="C430" s="32"/>
      <c r="D430" s="32"/>
      <c r="E430" s="32"/>
      <c r="F430" s="32"/>
      <c r="G430" s="32"/>
      <c r="H430" s="32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32"/>
      <c r="B431" s="32"/>
      <c r="C431" s="32"/>
      <c r="D431" s="32"/>
      <c r="E431" s="32"/>
      <c r="F431" s="32"/>
      <c r="G431" s="32"/>
      <c r="H431" s="32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32"/>
      <c r="B432" s="32"/>
      <c r="C432" s="32"/>
      <c r="D432" s="32"/>
      <c r="E432" s="32"/>
      <c r="F432" s="32"/>
      <c r="G432" s="32"/>
      <c r="H432" s="32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32"/>
      <c r="B433" s="32"/>
      <c r="C433" s="32"/>
      <c r="D433" s="32"/>
      <c r="E433" s="32"/>
      <c r="F433" s="32"/>
      <c r="G433" s="32"/>
      <c r="H433" s="32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32"/>
      <c r="B434" s="32"/>
      <c r="C434" s="32"/>
      <c r="D434" s="32"/>
      <c r="E434" s="32"/>
      <c r="F434" s="32"/>
      <c r="G434" s="32"/>
      <c r="H434" s="32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32"/>
      <c r="B435" s="32"/>
      <c r="C435" s="32"/>
      <c r="D435" s="32"/>
      <c r="E435" s="32"/>
      <c r="F435" s="32"/>
      <c r="G435" s="32"/>
      <c r="H435" s="32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32"/>
      <c r="B436" s="32"/>
      <c r="C436" s="32"/>
      <c r="D436" s="32"/>
      <c r="E436" s="32"/>
      <c r="F436" s="32"/>
      <c r="G436" s="32"/>
      <c r="H436" s="32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32"/>
      <c r="B437" s="32"/>
      <c r="C437" s="32"/>
      <c r="D437" s="32"/>
      <c r="E437" s="32"/>
      <c r="F437" s="32"/>
      <c r="G437" s="32"/>
      <c r="H437" s="32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32"/>
      <c r="B438" s="32"/>
      <c r="C438" s="32"/>
      <c r="D438" s="32"/>
      <c r="E438" s="32"/>
      <c r="F438" s="32"/>
      <c r="G438" s="32"/>
      <c r="H438" s="32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32"/>
      <c r="B439" s="32"/>
      <c r="C439" s="32"/>
      <c r="D439" s="32"/>
      <c r="E439" s="32"/>
      <c r="F439" s="32"/>
      <c r="G439" s="32"/>
      <c r="H439" s="32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32"/>
      <c r="B440" s="32"/>
      <c r="C440" s="32"/>
      <c r="D440" s="32"/>
      <c r="E440" s="32"/>
      <c r="F440" s="32"/>
      <c r="G440" s="32"/>
      <c r="H440" s="32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32"/>
      <c r="B441" s="32"/>
      <c r="C441" s="32"/>
      <c r="D441" s="32"/>
      <c r="E441" s="32"/>
      <c r="F441" s="32"/>
      <c r="G441" s="32"/>
      <c r="H441" s="32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32"/>
      <c r="B442" s="32"/>
      <c r="C442" s="32"/>
      <c r="D442" s="32"/>
      <c r="E442" s="32"/>
      <c r="F442" s="32"/>
      <c r="G442" s="32"/>
      <c r="H442" s="32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32"/>
      <c r="B443" s="32"/>
      <c r="C443" s="32"/>
      <c r="D443" s="32"/>
      <c r="E443" s="32"/>
      <c r="F443" s="32"/>
      <c r="G443" s="32"/>
      <c r="H443" s="32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32"/>
      <c r="B444" s="32"/>
      <c r="C444" s="32"/>
      <c r="D444" s="32"/>
      <c r="E444" s="32"/>
      <c r="F444" s="32"/>
      <c r="G444" s="32"/>
      <c r="H444" s="32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32"/>
      <c r="B445" s="32"/>
      <c r="C445" s="32"/>
      <c r="D445" s="32"/>
      <c r="E445" s="32"/>
      <c r="F445" s="32"/>
      <c r="G445" s="32"/>
      <c r="H445" s="32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32"/>
      <c r="B446" s="32"/>
      <c r="C446" s="32"/>
      <c r="D446" s="32"/>
      <c r="E446" s="32"/>
      <c r="F446" s="32"/>
      <c r="G446" s="32"/>
      <c r="H446" s="32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32"/>
      <c r="B447" s="32"/>
      <c r="C447" s="32"/>
      <c r="D447" s="32"/>
      <c r="E447" s="32"/>
      <c r="F447" s="32"/>
      <c r="G447" s="32"/>
      <c r="H447" s="32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32"/>
      <c r="B448" s="32"/>
      <c r="C448" s="32"/>
      <c r="D448" s="32"/>
      <c r="E448" s="32"/>
      <c r="F448" s="32"/>
      <c r="G448" s="32"/>
      <c r="H448" s="32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32"/>
      <c r="B449" s="32"/>
      <c r="C449" s="32"/>
      <c r="D449" s="32"/>
      <c r="E449" s="32"/>
      <c r="F449" s="32"/>
      <c r="G449" s="32"/>
      <c r="H449" s="32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32"/>
      <c r="B450" s="32"/>
      <c r="C450" s="32"/>
      <c r="D450" s="32"/>
      <c r="E450" s="32"/>
      <c r="F450" s="32"/>
      <c r="G450" s="32"/>
      <c r="H450" s="32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32"/>
      <c r="B451" s="32"/>
      <c r="C451" s="32"/>
      <c r="D451" s="32"/>
      <c r="E451" s="32"/>
      <c r="F451" s="32"/>
      <c r="G451" s="32"/>
      <c r="H451" s="32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32"/>
      <c r="B452" s="32"/>
      <c r="C452" s="32"/>
      <c r="D452" s="32"/>
      <c r="E452" s="32"/>
      <c r="F452" s="32"/>
      <c r="G452" s="32"/>
      <c r="H452" s="32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32"/>
      <c r="B453" s="32"/>
      <c r="C453" s="32"/>
      <c r="D453" s="32"/>
      <c r="E453" s="32"/>
      <c r="F453" s="32"/>
      <c r="G453" s="32"/>
      <c r="H453" s="32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32"/>
      <c r="B454" s="32"/>
      <c r="C454" s="32"/>
      <c r="D454" s="32"/>
      <c r="E454" s="32"/>
      <c r="F454" s="32"/>
      <c r="G454" s="32"/>
      <c r="H454" s="32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32"/>
      <c r="B455" s="32"/>
      <c r="C455" s="32"/>
      <c r="D455" s="32"/>
      <c r="E455" s="32"/>
      <c r="F455" s="32"/>
      <c r="G455" s="32"/>
      <c r="H455" s="32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32"/>
      <c r="B456" s="32"/>
      <c r="C456" s="32"/>
      <c r="D456" s="32"/>
      <c r="E456" s="32"/>
      <c r="F456" s="32"/>
      <c r="G456" s="32"/>
      <c r="H456" s="32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32"/>
      <c r="B457" s="32"/>
      <c r="C457" s="32"/>
      <c r="D457" s="32"/>
      <c r="E457" s="32"/>
      <c r="F457" s="32"/>
      <c r="G457" s="32"/>
      <c r="H457" s="32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32"/>
      <c r="B458" s="32"/>
      <c r="C458" s="32"/>
      <c r="D458" s="32"/>
      <c r="E458" s="32"/>
      <c r="F458" s="32"/>
      <c r="G458" s="32"/>
      <c r="H458" s="32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32"/>
      <c r="B459" s="32"/>
      <c r="C459" s="32"/>
      <c r="D459" s="32"/>
      <c r="E459" s="32"/>
      <c r="F459" s="32"/>
      <c r="G459" s="32"/>
      <c r="H459" s="32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32"/>
      <c r="B460" s="32"/>
      <c r="C460" s="32"/>
      <c r="D460" s="32"/>
      <c r="E460" s="32"/>
      <c r="F460" s="32"/>
      <c r="G460" s="32"/>
      <c r="H460" s="32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32"/>
      <c r="B461" s="32"/>
      <c r="C461" s="32"/>
      <c r="D461" s="32"/>
      <c r="E461" s="32"/>
      <c r="F461" s="32"/>
      <c r="G461" s="32"/>
      <c r="H461" s="32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32"/>
      <c r="B462" s="32"/>
      <c r="C462" s="32"/>
      <c r="D462" s="32"/>
      <c r="E462" s="32"/>
      <c r="F462" s="32"/>
      <c r="G462" s="32"/>
      <c r="H462" s="32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32"/>
      <c r="B463" s="32"/>
      <c r="C463" s="32"/>
      <c r="D463" s="32"/>
      <c r="E463" s="32"/>
      <c r="F463" s="32"/>
      <c r="G463" s="32"/>
      <c r="H463" s="32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32"/>
      <c r="B464" s="32"/>
      <c r="C464" s="32"/>
      <c r="D464" s="32"/>
      <c r="E464" s="32"/>
      <c r="F464" s="32"/>
      <c r="G464" s="32"/>
      <c r="H464" s="32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32"/>
      <c r="B465" s="32"/>
      <c r="C465" s="32"/>
      <c r="D465" s="32"/>
      <c r="E465" s="32"/>
      <c r="F465" s="32"/>
      <c r="G465" s="32"/>
      <c r="H465" s="32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32"/>
      <c r="B466" s="32"/>
      <c r="C466" s="32"/>
      <c r="D466" s="32"/>
      <c r="E466" s="32"/>
      <c r="F466" s="32"/>
      <c r="G466" s="32"/>
      <c r="H466" s="32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32"/>
      <c r="B467" s="32"/>
      <c r="C467" s="32"/>
      <c r="D467" s="32"/>
      <c r="E467" s="32"/>
      <c r="F467" s="32"/>
      <c r="G467" s="32"/>
      <c r="H467" s="32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32"/>
      <c r="B468" s="32"/>
      <c r="C468" s="32"/>
      <c r="D468" s="32"/>
      <c r="E468" s="32"/>
      <c r="F468" s="32"/>
      <c r="G468" s="32"/>
      <c r="H468" s="32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32"/>
      <c r="B469" s="32"/>
      <c r="C469" s="32"/>
      <c r="D469" s="32"/>
      <c r="E469" s="32"/>
      <c r="F469" s="32"/>
      <c r="G469" s="32"/>
      <c r="H469" s="32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32"/>
      <c r="B470" s="32"/>
      <c r="C470" s="32"/>
      <c r="D470" s="32"/>
      <c r="E470" s="32"/>
      <c r="F470" s="32"/>
      <c r="G470" s="32"/>
      <c r="H470" s="32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32"/>
      <c r="B471" s="32"/>
      <c r="C471" s="32"/>
      <c r="D471" s="32"/>
      <c r="E471" s="32"/>
      <c r="F471" s="32"/>
      <c r="G471" s="32"/>
      <c r="H471" s="32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32"/>
      <c r="B472" s="32"/>
      <c r="C472" s="32"/>
      <c r="D472" s="32"/>
      <c r="E472" s="32"/>
      <c r="F472" s="32"/>
      <c r="G472" s="32"/>
      <c r="H472" s="32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32"/>
      <c r="B473" s="32"/>
      <c r="C473" s="32"/>
      <c r="D473" s="32"/>
      <c r="E473" s="32"/>
      <c r="F473" s="32"/>
      <c r="G473" s="32"/>
      <c r="H473" s="32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32"/>
      <c r="B474" s="32"/>
      <c r="C474" s="32"/>
      <c r="D474" s="32"/>
      <c r="E474" s="32"/>
      <c r="F474" s="32"/>
      <c r="G474" s="32"/>
      <c r="H474" s="32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32"/>
      <c r="B475" s="32"/>
      <c r="C475" s="32"/>
      <c r="D475" s="32"/>
      <c r="E475" s="32"/>
      <c r="F475" s="32"/>
      <c r="G475" s="32"/>
      <c r="H475" s="32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32"/>
      <c r="B476" s="32"/>
      <c r="C476" s="32"/>
      <c r="D476" s="32"/>
      <c r="E476" s="32"/>
      <c r="F476" s="32"/>
      <c r="G476" s="32"/>
      <c r="H476" s="32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32"/>
      <c r="B477" s="32"/>
      <c r="C477" s="32"/>
      <c r="D477" s="32"/>
      <c r="E477" s="32"/>
      <c r="F477" s="32"/>
      <c r="G477" s="32"/>
      <c r="H477" s="32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32"/>
      <c r="B478" s="32"/>
      <c r="C478" s="32"/>
      <c r="D478" s="32"/>
      <c r="E478" s="32"/>
      <c r="F478" s="32"/>
      <c r="G478" s="32"/>
      <c r="H478" s="32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32"/>
      <c r="B479" s="32"/>
      <c r="C479" s="32"/>
      <c r="D479" s="32"/>
      <c r="E479" s="32"/>
      <c r="F479" s="32"/>
      <c r="G479" s="32"/>
      <c r="H479" s="32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32"/>
      <c r="B480" s="32"/>
      <c r="C480" s="32"/>
      <c r="D480" s="32"/>
      <c r="E480" s="32"/>
      <c r="F480" s="32"/>
      <c r="G480" s="32"/>
      <c r="H480" s="32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32"/>
      <c r="B481" s="32"/>
      <c r="C481" s="32"/>
      <c r="D481" s="32"/>
      <c r="E481" s="32"/>
      <c r="F481" s="32"/>
      <c r="G481" s="32"/>
      <c r="H481" s="32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32"/>
      <c r="B482" s="32"/>
      <c r="C482" s="32"/>
      <c r="D482" s="32"/>
      <c r="E482" s="32"/>
      <c r="F482" s="32"/>
      <c r="G482" s="32"/>
      <c r="H482" s="32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32"/>
      <c r="B483" s="32"/>
      <c r="C483" s="32"/>
      <c r="D483" s="32"/>
      <c r="E483" s="32"/>
      <c r="F483" s="32"/>
      <c r="G483" s="32"/>
      <c r="H483" s="32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32"/>
      <c r="B484" s="32"/>
      <c r="C484" s="32"/>
      <c r="D484" s="32"/>
      <c r="E484" s="32"/>
      <c r="F484" s="32"/>
      <c r="G484" s="32"/>
      <c r="H484" s="32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32"/>
      <c r="B485" s="32"/>
      <c r="C485" s="32"/>
      <c r="D485" s="32"/>
      <c r="E485" s="32"/>
      <c r="F485" s="32"/>
      <c r="G485" s="32"/>
      <c r="H485" s="32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32"/>
      <c r="B486" s="32"/>
      <c r="C486" s="32"/>
      <c r="D486" s="32"/>
      <c r="E486" s="32"/>
      <c r="F486" s="32"/>
      <c r="G486" s="32"/>
      <c r="H486" s="32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32"/>
      <c r="B487" s="32"/>
      <c r="C487" s="32"/>
      <c r="D487" s="32"/>
      <c r="E487" s="32"/>
      <c r="F487" s="32"/>
      <c r="G487" s="32"/>
      <c r="H487" s="32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32"/>
      <c r="B488" s="32"/>
      <c r="C488" s="32"/>
      <c r="D488" s="32"/>
      <c r="E488" s="32"/>
      <c r="F488" s="32"/>
      <c r="G488" s="32"/>
      <c r="H488" s="32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32"/>
      <c r="B489" s="32"/>
      <c r="C489" s="32"/>
      <c r="D489" s="32"/>
      <c r="E489" s="32"/>
      <c r="F489" s="32"/>
      <c r="G489" s="32"/>
      <c r="H489" s="32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32"/>
      <c r="B490" s="32"/>
      <c r="C490" s="32"/>
      <c r="D490" s="32"/>
      <c r="E490" s="32"/>
      <c r="F490" s="32"/>
      <c r="G490" s="32"/>
      <c r="H490" s="32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32"/>
      <c r="B491" s="32"/>
      <c r="C491" s="32"/>
      <c r="D491" s="32"/>
      <c r="E491" s="32"/>
      <c r="F491" s="32"/>
      <c r="G491" s="32"/>
      <c r="H491" s="32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32"/>
      <c r="B492" s="32"/>
      <c r="C492" s="32"/>
      <c r="D492" s="32"/>
      <c r="E492" s="32"/>
      <c r="F492" s="32"/>
      <c r="G492" s="32"/>
      <c r="H492" s="32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32"/>
      <c r="B493" s="32"/>
      <c r="C493" s="32"/>
      <c r="D493" s="32"/>
      <c r="E493" s="32"/>
      <c r="F493" s="32"/>
      <c r="G493" s="32"/>
      <c r="H493" s="32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32"/>
      <c r="B494" s="32"/>
      <c r="C494" s="32"/>
      <c r="D494" s="32"/>
      <c r="E494" s="32"/>
      <c r="F494" s="32"/>
      <c r="G494" s="32"/>
      <c r="H494" s="32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32"/>
      <c r="B495" s="32"/>
      <c r="C495" s="32"/>
      <c r="D495" s="32"/>
      <c r="E495" s="32"/>
      <c r="F495" s="32"/>
      <c r="G495" s="32"/>
      <c r="H495" s="32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32"/>
      <c r="B496" s="32"/>
      <c r="C496" s="32"/>
      <c r="D496" s="32"/>
      <c r="E496" s="32"/>
      <c r="F496" s="32"/>
      <c r="G496" s="32"/>
      <c r="H496" s="32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32"/>
      <c r="B497" s="32"/>
      <c r="C497" s="32"/>
      <c r="D497" s="32"/>
      <c r="E497" s="32"/>
      <c r="F497" s="32"/>
      <c r="G497" s="32"/>
      <c r="H497" s="32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32"/>
      <c r="B498" s="32"/>
      <c r="C498" s="32"/>
      <c r="D498" s="32"/>
      <c r="E498" s="32"/>
      <c r="F498" s="32"/>
      <c r="G498" s="32"/>
      <c r="H498" s="32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32"/>
      <c r="B499" s="32"/>
      <c r="C499" s="32"/>
      <c r="D499" s="32"/>
      <c r="E499" s="32"/>
      <c r="F499" s="32"/>
      <c r="G499" s="32"/>
      <c r="H499" s="32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32"/>
      <c r="B500" s="32"/>
      <c r="C500" s="32"/>
      <c r="D500" s="32"/>
      <c r="E500" s="32"/>
      <c r="F500" s="32"/>
      <c r="G500" s="32"/>
      <c r="H500" s="32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32"/>
      <c r="B501" s="32"/>
      <c r="C501" s="32"/>
      <c r="D501" s="32"/>
      <c r="E501" s="32"/>
      <c r="F501" s="32"/>
      <c r="G501" s="32"/>
      <c r="H501" s="32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32"/>
      <c r="B502" s="32"/>
      <c r="C502" s="32"/>
      <c r="D502" s="32"/>
      <c r="E502" s="32"/>
      <c r="F502" s="32"/>
      <c r="G502" s="32"/>
      <c r="H502" s="32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32"/>
      <c r="B503" s="32"/>
      <c r="C503" s="32"/>
      <c r="D503" s="32"/>
      <c r="E503" s="32"/>
      <c r="F503" s="32"/>
      <c r="G503" s="32"/>
      <c r="H503" s="32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32"/>
      <c r="B504" s="32"/>
      <c r="C504" s="32"/>
      <c r="D504" s="32"/>
      <c r="E504" s="32"/>
      <c r="F504" s="32"/>
      <c r="G504" s="32"/>
      <c r="H504" s="32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32"/>
      <c r="B505" s="32"/>
      <c r="C505" s="32"/>
      <c r="D505" s="32"/>
      <c r="E505" s="32"/>
      <c r="F505" s="32"/>
      <c r="G505" s="32"/>
      <c r="H505" s="32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32"/>
      <c r="B506" s="32"/>
      <c r="C506" s="32"/>
      <c r="D506" s="32"/>
      <c r="E506" s="32"/>
      <c r="F506" s="32"/>
      <c r="G506" s="32"/>
      <c r="H506" s="32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32"/>
      <c r="B507" s="32"/>
      <c r="C507" s="32"/>
      <c r="D507" s="32"/>
      <c r="E507" s="32"/>
      <c r="F507" s="32"/>
      <c r="G507" s="32"/>
      <c r="H507" s="32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32"/>
      <c r="B508" s="32"/>
      <c r="C508" s="32"/>
      <c r="D508" s="32"/>
      <c r="E508" s="32"/>
      <c r="F508" s="32"/>
      <c r="G508" s="32"/>
      <c r="H508" s="32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32"/>
      <c r="B509" s="32"/>
      <c r="C509" s="32"/>
      <c r="D509" s="32"/>
      <c r="E509" s="32"/>
      <c r="F509" s="32"/>
      <c r="G509" s="32"/>
      <c r="H509" s="32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32"/>
      <c r="B510" s="32"/>
      <c r="C510" s="32"/>
      <c r="D510" s="32"/>
      <c r="E510" s="32"/>
      <c r="F510" s="32"/>
      <c r="G510" s="32"/>
      <c r="H510" s="32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32"/>
      <c r="B511" s="32"/>
      <c r="C511" s="32"/>
      <c r="D511" s="32"/>
      <c r="E511" s="32"/>
      <c r="F511" s="32"/>
      <c r="G511" s="32"/>
      <c r="H511" s="32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32"/>
      <c r="B512" s="32"/>
      <c r="C512" s="32"/>
      <c r="D512" s="32"/>
      <c r="E512" s="32"/>
      <c r="F512" s="32"/>
      <c r="G512" s="32"/>
      <c r="H512" s="32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32"/>
      <c r="B513" s="32"/>
      <c r="C513" s="32"/>
      <c r="D513" s="32"/>
      <c r="E513" s="32"/>
      <c r="F513" s="32"/>
      <c r="G513" s="32"/>
      <c r="H513" s="32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32"/>
      <c r="B514" s="32"/>
      <c r="C514" s="32"/>
      <c r="D514" s="32"/>
      <c r="E514" s="32"/>
      <c r="F514" s="32"/>
      <c r="G514" s="32"/>
      <c r="H514" s="32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32"/>
      <c r="B515" s="32"/>
      <c r="C515" s="32"/>
      <c r="D515" s="32"/>
      <c r="E515" s="32"/>
      <c r="F515" s="32"/>
      <c r="G515" s="32"/>
      <c r="H515" s="32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32"/>
      <c r="B516" s="32"/>
      <c r="C516" s="32"/>
      <c r="D516" s="32"/>
      <c r="E516" s="32"/>
      <c r="F516" s="32"/>
      <c r="G516" s="32"/>
      <c r="H516" s="32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32"/>
      <c r="B517" s="32"/>
      <c r="C517" s="32"/>
      <c r="D517" s="32"/>
      <c r="E517" s="32"/>
      <c r="F517" s="32"/>
      <c r="G517" s="32"/>
      <c r="H517" s="32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32"/>
      <c r="B518" s="32"/>
      <c r="C518" s="32"/>
      <c r="D518" s="32"/>
      <c r="E518" s="32"/>
      <c r="F518" s="32"/>
      <c r="G518" s="32"/>
      <c r="H518" s="32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32"/>
      <c r="B519" s="32"/>
      <c r="C519" s="32"/>
      <c r="D519" s="32"/>
      <c r="E519" s="32"/>
      <c r="F519" s="32"/>
      <c r="G519" s="32"/>
      <c r="H519" s="32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32"/>
      <c r="B520" s="32"/>
      <c r="C520" s="32"/>
      <c r="D520" s="32"/>
      <c r="E520" s="32"/>
      <c r="F520" s="32"/>
      <c r="G520" s="32"/>
      <c r="H520" s="32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32"/>
      <c r="B521" s="32"/>
      <c r="C521" s="32"/>
      <c r="D521" s="32"/>
      <c r="E521" s="32"/>
      <c r="F521" s="32"/>
      <c r="G521" s="32"/>
      <c r="H521" s="32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32"/>
      <c r="B522" s="32"/>
      <c r="C522" s="32"/>
      <c r="D522" s="32"/>
      <c r="E522" s="32"/>
      <c r="F522" s="32"/>
      <c r="G522" s="32"/>
      <c r="H522" s="32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32"/>
      <c r="B523" s="32"/>
      <c r="C523" s="32"/>
      <c r="D523" s="32"/>
      <c r="E523" s="32"/>
      <c r="F523" s="32"/>
      <c r="G523" s="32"/>
      <c r="H523" s="32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32"/>
      <c r="B524" s="32"/>
      <c r="C524" s="32"/>
      <c r="D524" s="32"/>
      <c r="E524" s="32"/>
      <c r="F524" s="32"/>
      <c r="G524" s="32"/>
      <c r="H524" s="32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32"/>
      <c r="B525" s="32"/>
      <c r="C525" s="32"/>
      <c r="D525" s="32"/>
      <c r="E525" s="32"/>
      <c r="F525" s="32"/>
      <c r="G525" s="32"/>
      <c r="H525" s="32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32"/>
      <c r="B526" s="32"/>
      <c r="C526" s="32"/>
      <c r="D526" s="32"/>
      <c r="E526" s="32"/>
      <c r="F526" s="32"/>
      <c r="G526" s="32"/>
      <c r="H526" s="32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32"/>
      <c r="B527" s="32"/>
      <c r="C527" s="32"/>
      <c r="D527" s="32"/>
      <c r="E527" s="32"/>
      <c r="F527" s="32"/>
      <c r="G527" s="32"/>
      <c r="H527" s="32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32"/>
      <c r="B528" s="32"/>
      <c r="C528" s="32"/>
      <c r="D528" s="32"/>
      <c r="E528" s="32"/>
      <c r="F528" s="32"/>
      <c r="G528" s="32"/>
      <c r="H528" s="32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32"/>
      <c r="B529" s="32"/>
      <c r="C529" s="32"/>
      <c r="D529" s="32"/>
      <c r="E529" s="32"/>
      <c r="F529" s="32"/>
      <c r="G529" s="32"/>
      <c r="H529" s="32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32"/>
      <c r="B530" s="32"/>
      <c r="C530" s="32"/>
      <c r="D530" s="32"/>
      <c r="E530" s="32"/>
      <c r="F530" s="32"/>
      <c r="G530" s="32"/>
      <c r="H530" s="32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32"/>
      <c r="B531" s="32"/>
      <c r="C531" s="32"/>
      <c r="D531" s="32"/>
      <c r="E531" s="32"/>
      <c r="F531" s="32"/>
      <c r="G531" s="32"/>
      <c r="H531" s="32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32"/>
      <c r="B532" s="32"/>
      <c r="C532" s="32"/>
      <c r="D532" s="32"/>
      <c r="E532" s="32"/>
      <c r="F532" s="32"/>
      <c r="G532" s="32"/>
      <c r="H532" s="32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32"/>
      <c r="B533" s="32"/>
      <c r="C533" s="32"/>
      <c r="D533" s="32"/>
      <c r="E533" s="32"/>
      <c r="F533" s="32"/>
      <c r="G533" s="32"/>
      <c r="H533" s="32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32"/>
      <c r="B534" s="32"/>
      <c r="C534" s="32"/>
      <c r="D534" s="32"/>
      <c r="E534" s="32"/>
      <c r="F534" s="32"/>
      <c r="G534" s="32"/>
      <c r="H534" s="32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32"/>
      <c r="B535" s="32"/>
      <c r="C535" s="32"/>
      <c r="D535" s="32"/>
      <c r="E535" s="32"/>
      <c r="F535" s="32"/>
      <c r="G535" s="32"/>
      <c r="H535" s="32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32"/>
      <c r="B536" s="32"/>
      <c r="C536" s="32"/>
      <c r="D536" s="32"/>
      <c r="E536" s="32"/>
      <c r="F536" s="32"/>
      <c r="G536" s="32"/>
      <c r="H536" s="32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32"/>
      <c r="B537" s="32"/>
      <c r="C537" s="32"/>
      <c r="D537" s="32"/>
      <c r="E537" s="32"/>
      <c r="F537" s="32"/>
      <c r="G537" s="32"/>
      <c r="H537" s="32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32"/>
      <c r="B538" s="32"/>
      <c r="C538" s="32"/>
      <c r="D538" s="32"/>
      <c r="E538" s="32"/>
      <c r="F538" s="32"/>
      <c r="G538" s="32"/>
      <c r="H538" s="32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32"/>
      <c r="B539" s="32"/>
      <c r="C539" s="32"/>
      <c r="D539" s="32"/>
      <c r="E539" s="32"/>
      <c r="F539" s="32"/>
      <c r="G539" s="32"/>
      <c r="H539" s="32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32"/>
      <c r="B540" s="32"/>
      <c r="C540" s="32"/>
      <c r="D540" s="32"/>
      <c r="E540" s="32"/>
      <c r="F540" s="32"/>
      <c r="G540" s="32"/>
      <c r="H540" s="32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32"/>
      <c r="B541" s="32"/>
      <c r="C541" s="32"/>
      <c r="D541" s="32"/>
      <c r="E541" s="32"/>
      <c r="F541" s="32"/>
      <c r="G541" s="32"/>
      <c r="H541" s="32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32"/>
      <c r="B542" s="32"/>
      <c r="C542" s="32"/>
      <c r="D542" s="32"/>
      <c r="E542" s="32"/>
      <c r="F542" s="32"/>
      <c r="G542" s="32"/>
      <c r="H542" s="32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32"/>
      <c r="B543" s="32"/>
      <c r="C543" s="32"/>
      <c r="D543" s="32"/>
      <c r="E543" s="32"/>
      <c r="F543" s="32"/>
      <c r="G543" s="32"/>
      <c r="H543" s="32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32"/>
      <c r="B544" s="32"/>
      <c r="C544" s="32"/>
      <c r="D544" s="32"/>
      <c r="E544" s="32"/>
      <c r="F544" s="32"/>
      <c r="G544" s="32"/>
      <c r="H544" s="32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32"/>
      <c r="B545" s="32"/>
      <c r="C545" s="32"/>
      <c r="D545" s="32"/>
      <c r="E545" s="32"/>
      <c r="F545" s="32"/>
      <c r="G545" s="32"/>
      <c r="H545" s="32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32"/>
      <c r="B546" s="32"/>
      <c r="C546" s="32"/>
      <c r="D546" s="32"/>
      <c r="E546" s="32"/>
      <c r="F546" s="32"/>
      <c r="G546" s="32"/>
      <c r="H546" s="32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32"/>
      <c r="B547" s="32"/>
      <c r="C547" s="32"/>
      <c r="D547" s="32"/>
      <c r="E547" s="32"/>
      <c r="F547" s="32"/>
      <c r="G547" s="32"/>
      <c r="H547" s="32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32"/>
      <c r="B548" s="32"/>
      <c r="C548" s="32"/>
      <c r="D548" s="32"/>
      <c r="E548" s="32"/>
      <c r="F548" s="32"/>
      <c r="G548" s="32"/>
      <c r="H548" s="32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32"/>
      <c r="B549" s="32"/>
      <c r="C549" s="32"/>
      <c r="D549" s="32"/>
      <c r="E549" s="32"/>
      <c r="F549" s="32"/>
      <c r="G549" s="32"/>
      <c r="H549" s="32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32"/>
      <c r="B550" s="32"/>
      <c r="C550" s="32"/>
      <c r="D550" s="32"/>
      <c r="E550" s="32"/>
      <c r="F550" s="32"/>
      <c r="G550" s="32"/>
      <c r="H550" s="32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32"/>
      <c r="B551" s="32"/>
      <c r="C551" s="32"/>
      <c r="D551" s="32"/>
      <c r="E551" s="32"/>
      <c r="F551" s="32"/>
      <c r="G551" s="32"/>
      <c r="H551" s="32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32"/>
      <c r="B552" s="32"/>
      <c r="C552" s="32"/>
      <c r="D552" s="32"/>
      <c r="E552" s="32"/>
      <c r="F552" s="32"/>
      <c r="G552" s="32"/>
      <c r="H552" s="32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32"/>
      <c r="B553" s="32"/>
      <c r="C553" s="32"/>
      <c r="D553" s="32"/>
      <c r="E553" s="32"/>
      <c r="F553" s="32"/>
      <c r="G553" s="32"/>
      <c r="H553" s="32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32"/>
      <c r="B554" s="32"/>
      <c r="C554" s="32"/>
      <c r="D554" s="32"/>
      <c r="E554" s="32"/>
      <c r="F554" s="32"/>
      <c r="G554" s="32"/>
      <c r="H554" s="32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32"/>
      <c r="B555" s="32"/>
      <c r="C555" s="32"/>
      <c r="D555" s="32"/>
      <c r="E555" s="32"/>
      <c r="F555" s="32"/>
      <c r="G555" s="32"/>
      <c r="H555" s="32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32"/>
      <c r="B556" s="32"/>
      <c r="C556" s="32"/>
      <c r="D556" s="32"/>
      <c r="E556" s="32"/>
      <c r="F556" s="32"/>
      <c r="G556" s="32"/>
      <c r="H556" s="32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32"/>
      <c r="B557" s="32"/>
      <c r="C557" s="32"/>
      <c r="D557" s="32"/>
      <c r="E557" s="32"/>
      <c r="F557" s="32"/>
      <c r="G557" s="32"/>
      <c r="H557" s="32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32"/>
      <c r="B558" s="32"/>
      <c r="C558" s="32"/>
      <c r="D558" s="32"/>
      <c r="E558" s="32"/>
      <c r="F558" s="32"/>
      <c r="G558" s="32"/>
      <c r="H558" s="32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32"/>
      <c r="B559" s="32"/>
      <c r="C559" s="32"/>
      <c r="D559" s="32"/>
      <c r="E559" s="32"/>
      <c r="F559" s="32"/>
      <c r="G559" s="32"/>
      <c r="H559" s="32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32"/>
      <c r="B560" s="32"/>
      <c r="C560" s="32"/>
      <c r="D560" s="32"/>
      <c r="E560" s="32"/>
      <c r="F560" s="32"/>
      <c r="G560" s="32"/>
      <c r="H560" s="32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32"/>
      <c r="B561" s="32"/>
      <c r="C561" s="32"/>
      <c r="D561" s="32"/>
      <c r="E561" s="32"/>
      <c r="F561" s="32"/>
      <c r="G561" s="32"/>
      <c r="H561" s="32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32"/>
      <c r="B562" s="32"/>
      <c r="C562" s="32"/>
      <c r="D562" s="32"/>
      <c r="E562" s="32"/>
      <c r="F562" s="32"/>
      <c r="G562" s="32"/>
      <c r="H562" s="32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32"/>
      <c r="B563" s="32"/>
      <c r="C563" s="32"/>
      <c r="D563" s="32"/>
      <c r="E563" s="32"/>
      <c r="F563" s="32"/>
      <c r="G563" s="32"/>
      <c r="H563" s="32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32"/>
      <c r="B564" s="32"/>
      <c r="C564" s="32"/>
      <c r="D564" s="32"/>
      <c r="E564" s="32"/>
      <c r="F564" s="32"/>
      <c r="G564" s="32"/>
      <c r="H564" s="32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32"/>
      <c r="B565" s="32"/>
      <c r="C565" s="32"/>
      <c r="D565" s="32"/>
      <c r="E565" s="32"/>
      <c r="F565" s="32"/>
      <c r="G565" s="32"/>
      <c r="H565" s="32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32"/>
      <c r="B566" s="32"/>
      <c r="C566" s="32"/>
      <c r="D566" s="32"/>
      <c r="E566" s="32"/>
      <c r="F566" s="32"/>
      <c r="G566" s="32"/>
      <c r="H566" s="32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32"/>
      <c r="B567" s="32"/>
      <c r="C567" s="32"/>
      <c r="D567" s="32"/>
      <c r="E567" s="32"/>
      <c r="F567" s="32"/>
      <c r="G567" s="32"/>
      <c r="H567" s="32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32"/>
      <c r="B568" s="32"/>
      <c r="C568" s="32"/>
      <c r="D568" s="32"/>
      <c r="E568" s="32"/>
      <c r="F568" s="32"/>
      <c r="G568" s="32"/>
      <c r="H568" s="32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32"/>
      <c r="B569" s="32"/>
      <c r="C569" s="32"/>
      <c r="D569" s="32"/>
      <c r="E569" s="32"/>
      <c r="F569" s="32"/>
      <c r="G569" s="32"/>
      <c r="H569" s="32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32"/>
      <c r="B570" s="32"/>
      <c r="C570" s="32"/>
      <c r="D570" s="32"/>
      <c r="E570" s="32"/>
      <c r="F570" s="32"/>
      <c r="G570" s="32"/>
      <c r="H570" s="32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32"/>
      <c r="B571" s="32"/>
      <c r="C571" s="32"/>
      <c r="D571" s="32"/>
      <c r="E571" s="32"/>
      <c r="F571" s="32"/>
      <c r="G571" s="32"/>
      <c r="H571" s="32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32"/>
      <c r="B572" s="32"/>
      <c r="C572" s="32"/>
      <c r="D572" s="32"/>
      <c r="E572" s="32"/>
      <c r="F572" s="32"/>
      <c r="G572" s="32"/>
      <c r="H572" s="32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32"/>
      <c r="B573" s="32"/>
      <c r="C573" s="32"/>
      <c r="D573" s="32"/>
      <c r="E573" s="32"/>
      <c r="F573" s="32"/>
      <c r="G573" s="32"/>
      <c r="H573" s="32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32"/>
      <c r="B574" s="32"/>
      <c r="C574" s="32"/>
      <c r="D574" s="32"/>
      <c r="E574" s="32"/>
      <c r="F574" s="32"/>
      <c r="G574" s="32"/>
      <c r="H574" s="32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32"/>
      <c r="B575" s="32"/>
      <c r="C575" s="32"/>
      <c r="D575" s="32"/>
      <c r="E575" s="32"/>
      <c r="F575" s="32"/>
      <c r="G575" s="32"/>
      <c r="H575" s="32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32"/>
      <c r="B576" s="32"/>
      <c r="C576" s="32"/>
      <c r="D576" s="32"/>
      <c r="E576" s="32"/>
      <c r="F576" s="32"/>
      <c r="G576" s="32"/>
      <c r="H576" s="32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32"/>
      <c r="B577" s="32"/>
      <c r="C577" s="32"/>
      <c r="D577" s="32"/>
      <c r="E577" s="32"/>
      <c r="F577" s="32"/>
      <c r="G577" s="32"/>
      <c r="H577" s="32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32"/>
      <c r="B578" s="32"/>
      <c r="C578" s="32"/>
      <c r="D578" s="32"/>
      <c r="E578" s="32"/>
      <c r="F578" s="32"/>
      <c r="G578" s="32"/>
      <c r="H578" s="32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32"/>
      <c r="B579" s="32"/>
      <c r="C579" s="32"/>
      <c r="D579" s="32"/>
      <c r="E579" s="32"/>
      <c r="F579" s="32"/>
      <c r="G579" s="32"/>
      <c r="H579" s="32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32"/>
      <c r="B580" s="32"/>
      <c r="C580" s="32"/>
      <c r="D580" s="32"/>
      <c r="E580" s="32"/>
      <c r="F580" s="32"/>
      <c r="G580" s="32"/>
      <c r="H580" s="32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32"/>
      <c r="B581" s="32"/>
      <c r="C581" s="32"/>
      <c r="D581" s="32"/>
      <c r="E581" s="32"/>
      <c r="F581" s="32"/>
      <c r="G581" s="32"/>
      <c r="H581" s="32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32"/>
      <c r="B582" s="32"/>
      <c r="C582" s="32"/>
      <c r="D582" s="32"/>
      <c r="E582" s="32"/>
      <c r="F582" s="32"/>
      <c r="G582" s="32"/>
      <c r="H582" s="32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32"/>
      <c r="B583" s="32"/>
      <c r="C583" s="32"/>
      <c r="D583" s="32"/>
      <c r="E583" s="32"/>
      <c r="F583" s="32"/>
      <c r="G583" s="32"/>
      <c r="H583" s="32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32"/>
      <c r="B584" s="32"/>
      <c r="C584" s="32"/>
      <c r="D584" s="32"/>
      <c r="E584" s="32"/>
      <c r="F584" s="32"/>
      <c r="G584" s="32"/>
      <c r="H584" s="32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32"/>
      <c r="B585" s="32"/>
      <c r="C585" s="32"/>
      <c r="D585" s="32"/>
      <c r="E585" s="32"/>
      <c r="F585" s="32"/>
      <c r="G585" s="32"/>
      <c r="H585" s="32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32"/>
      <c r="B586" s="32"/>
      <c r="C586" s="32"/>
      <c r="D586" s="32"/>
      <c r="E586" s="32"/>
      <c r="F586" s="32"/>
      <c r="G586" s="32"/>
      <c r="H586" s="32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32"/>
      <c r="B587" s="32"/>
      <c r="C587" s="32"/>
      <c r="D587" s="32"/>
      <c r="E587" s="32"/>
      <c r="F587" s="32"/>
      <c r="G587" s="32"/>
      <c r="H587" s="32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32"/>
      <c r="B588" s="32"/>
      <c r="C588" s="32"/>
      <c r="D588" s="32"/>
      <c r="E588" s="32"/>
      <c r="F588" s="32"/>
      <c r="G588" s="32"/>
      <c r="H588" s="32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32"/>
      <c r="B589" s="32"/>
      <c r="C589" s="32"/>
      <c r="D589" s="32"/>
      <c r="E589" s="32"/>
      <c r="F589" s="32"/>
      <c r="G589" s="32"/>
      <c r="H589" s="32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32"/>
      <c r="B590" s="32"/>
      <c r="C590" s="32"/>
      <c r="D590" s="32"/>
      <c r="E590" s="32"/>
      <c r="F590" s="32"/>
      <c r="G590" s="32"/>
      <c r="H590" s="32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32"/>
      <c r="B591" s="32"/>
      <c r="C591" s="32"/>
      <c r="D591" s="32"/>
      <c r="E591" s="32"/>
      <c r="F591" s="32"/>
      <c r="G591" s="32"/>
      <c r="H591" s="32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32"/>
      <c r="B592" s="32"/>
      <c r="C592" s="32"/>
      <c r="D592" s="32"/>
      <c r="E592" s="32"/>
      <c r="F592" s="32"/>
      <c r="G592" s="32"/>
      <c r="H592" s="32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32"/>
      <c r="B593" s="32"/>
      <c r="C593" s="32"/>
      <c r="D593" s="32"/>
      <c r="E593" s="32"/>
      <c r="F593" s="32"/>
      <c r="G593" s="32"/>
      <c r="H593" s="32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32"/>
      <c r="B594" s="32"/>
      <c r="C594" s="32"/>
      <c r="D594" s="32"/>
      <c r="E594" s="32"/>
      <c r="F594" s="32"/>
      <c r="G594" s="32"/>
      <c r="H594" s="32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32"/>
      <c r="B595" s="32"/>
      <c r="C595" s="32"/>
      <c r="D595" s="32"/>
      <c r="E595" s="32"/>
      <c r="F595" s="32"/>
      <c r="G595" s="32"/>
      <c r="H595" s="32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32"/>
      <c r="B596" s="32"/>
      <c r="C596" s="32"/>
      <c r="D596" s="32"/>
      <c r="E596" s="32"/>
      <c r="F596" s="32"/>
      <c r="G596" s="32"/>
      <c r="H596" s="32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32"/>
      <c r="B597" s="32"/>
      <c r="C597" s="32"/>
      <c r="D597" s="32"/>
      <c r="E597" s="32"/>
      <c r="F597" s="32"/>
      <c r="G597" s="32"/>
      <c r="H597" s="32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32"/>
      <c r="B598" s="32"/>
      <c r="C598" s="32"/>
      <c r="D598" s="32"/>
      <c r="E598" s="32"/>
      <c r="F598" s="32"/>
      <c r="G598" s="32"/>
      <c r="H598" s="32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32"/>
      <c r="B599" s="32"/>
      <c r="C599" s="32"/>
      <c r="D599" s="32"/>
      <c r="E599" s="32"/>
      <c r="F599" s="32"/>
      <c r="G599" s="32"/>
      <c r="H599" s="32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32"/>
      <c r="B600" s="32"/>
      <c r="C600" s="32"/>
      <c r="D600" s="32"/>
      <c r="E600" s="32"/>
      <c r="F600" s="32"/>
      <c r="G600" s="32"/>
      <c r="H600" s="32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32"/>
      <c r="B601" s="32"/>
      <c r="C601" s="32"/>
      <c r="D601" s="32"/>
      <c r="E601" s="32"/>
      <c r="F601" s="32"/>
      <c r="G601" s="32"/>
      <c r="H601" s="32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32"/>
      <c r="B602" s="32"/>
      <c r="C602" s="32"/>
      <c r="D602" s="32"/>
      <c r="E602" s="32"/>
      <c r="F602" s="32"/>
      <c r="G602" s="32"/>
      <c r="H602" s="32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32"/>
      <c r="B603" s="32"/>
      <c r="C603" s="32"/>
      <c r="D603" s="32"/>
      <c r="E603" s="32"/>
      <c r="F603" s="32"/>
      <c r="G603" s="32"/>
      <c r="H603" s="32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32"/>
      <c r="B604" s="32"/>
      <c r="C604" s="32"/>
      <c r="D604" s="32"/>
      <c r="E604" s="32"/>
      <c r="F604" s="32"/>
      <c r="G604" s="32"/>
      <c r="H604" s="32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32"/>
      <c r="B605" s="32"/>
      <c r="C605" s="32"/>
      <c r="D605" s="32"/>
      <c r="E605" s="32"/>
      <c r="F605" s="32"/>
      <c r="G605" s="32"/>
      <c r="H605" s="32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32"/>
      <c r="B606" s="32"/>
      <c r="C606" s="32"/>
      <c r="D606" s="32"/>
      <c r="E606" s="32"/>
      <c r="F606" s="32"/>
      <c r="G606" s="32"/>
      <c r="H606" s="32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32"/>
      <c r="B607" s="32"/>
      <c r="C607" s="32"/>
      <c r="D607" s="32"/>
      <c r="E607" s="32"/>
      <c r="F607" s="32"/>
      <c r="G607" s="32"/>
      <c r="H607" s="32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32"/>
      <c r="B608" s="32"/>
      <c r="C608" s="32"/>
      <c r="D608" s="32"/>
      <c r="E608" s="32"/>
      <c r="F608" s="32"/>
      <c r="G608" s="32"/>
      <c r="H608" s="32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32"/>
      <c r="B609" s="32"/>
      <c r="C609" s="32"/>
      <c r="D609" s="32"/>
      <c r="E609" s="32"/>
      <c r="F609" s="32"/>
      <c r="G609" s="32"/>
      <c r="H609" s="32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32"/>
      <c r="B610" s="32"/>
      <c r="C610" s="32"/>
      <c r="D610" s="32"/>
      <c r="E610" s="32"/>
      <c r="F610" s="32"/>
      <c r="G610" s="32"/>
      <c r="H610" s="32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32"/>
      <c r="B611" s="32"/>
      <c r="C611" s="32"/>
      <c r="D611" s="32"/>
      <c r="E611" s="32"/>
      <c r="F611" s="32"/>
      <c r="G611" s="32"/>
      <c r="H611" s="32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32"/>
      <c r="B612" s="32"/>
      <c r="C612" s="32"/>
      <c r="D612" s="32"/>
      <c r="E612" s="32"/>
      <c r="F612" s="32"/>
      <c r="G612" s="32"/>
      <c r="H612" s="32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32"/>
      <c r="B613" s="32"/>
      <c r="C613" s="32"/>
      <c r="D613" s="32"/>
      <c r="E613" s="32"/>
      <c r="F613" s="32"/>
      <c r="G613" s="32"/>
      <c r="H613" s="32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32"/>
      <c r="B614" s="32"/>
      <c r="C614" s="32"/>
      <c r="D614" s="32"/>
      <c r="E614" s="32"/>
      <c r="F614" s="32"/>
      <c r="G614" s="32"/>
      <c r="H614" s="32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32"/>
      <c r="B615" s="32"/>
      <c r="C615" s="32"/>
      <c r="D615" s="32"/>
      <c r="E615" s="32"/>
      <c r="F615" s="32"/>
      <c r="G615" s="32"/>
      <c r="H615" s="32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32"/>
      <c r="B616" s="32"/>
      <c r="C616" s="32"/>
      <c r="D616" s="32"/>
      <c r="E616" s="32"/>
      <c r="F616" s="32"/>
      <c r="G616" s="32"/>
      <c r="H616" s="32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32"/>
      <c r="B617" s="32"/>
      <c r="C617" s="32"/>
      <c r="D617" s="32"/>
      <c r="E617" s="32"/>
      <c r="F617" s="32"/>
      <c r="G617" s="32"/>
      <c r="H617" s="32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32"/>
      <c r="B618" s="32"/>
      <c r="C618" s="32"/>
      <c r="D618" s="32"/>
      <c r="E618" s="32"/>
      <c r="F618" s="32"/>
      <c r="G618" s="32"/>
      <c r="H618" s="32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32"/>
      <c r="B619" s="32"/>
      <c r="C619" s="32"/>
      <c r="D619" s="32"/>
      <c r="E619" s="32"/>
      <c r="F619" s="32"/>
      <c r="G619" s="32"/>
      <c r="H619" s="32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32"/>
      <c r="B620" s="32"/>
      <c r="C620" s="32"/>
      <c r="D620" s="32"/>
      <c r="E620" s="32"/>
      <c r="F620" s="32"/>
      <c r="G620" s="32"/>
      <c r="H620" s="32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32"/>
      <c r="B621" s="32"/>
      <c r="C621" s="32"/>
      <c r="D621" s="32"/>
      <c r="E621" s="32"/>
      <c r="F621" s="32"/>
      <c r="G621" s="32"/>
      <c r="H621" s="32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32"/>
      <c r="B622" s="32"/>
      <c r="C622" s="32"/>
      <c r="D622" s="32"/>
      <c r="E622" s="32"/>
      <c r="F622" s="32"/>
      <c r="G622" s="32"/>
      <c r="H622" s="32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32"/>
      <c r="B623" s="32"/>
      <c r="C623" s="32"/>
      <c r="D623" s="32"/>
      <c r="E623" s="32"/>
      <c r="F623" s="32"/>
      <c r="G623" s="32"/>
      <c r="H623" s="32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32"/>
      <c r="B624" s="32"/>
      <c r="C624" s="32"/>
      <c r="D624" s="32"/>
      <c r="E624" s="32"/>
      <c r="F624" s="32"/>
      <c r="G624" s="32"/>
      <c r="H624" s="32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32"/>
      <c r="B625" s="32"/>
      <c r="C625" s="32"/>
      <c r="D625" s="32"/>
      <c r="E625" s="32"/>
      <c r="F625" s="32"/>
      <c r="G625" s="32"/>
      <c r="H625" s="32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32"/>
      <c r="B626" s="32"/>
      <c r="C626" s="32"/>
      <c r="D626" s="32"/>
      <c r="E626" s="32"/>
      <c r="F626" s="32"/>
      <c r="G626" s="32"/>
      <c r="H626" s="32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32"/>
      <c r="B627" s="32"/>
      <c r="C627" s="32"/>
      <c r="D627" s="32"/>
      <c r="E627" s="32"/>
      <c r="F627" s="32"/>
      <c r="G627" s="32"/>
      <c r="H627" s="32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32"/>
      <c r="B628" s="32"/>
      <c r="C628" s="32"/>
      <c r="D628" s="32"/>
      <c r="E628" s="32"/>
      <c r="F628" s="32"/>
      <c r="G628" s="32"/>
      <c r="H628" s="32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32"/>
      <c r="B629" s="32"/>
      <c r="C629" s="32"/>
      <c r="D629" s="32"/>
      <c r="E629" s="32"/>
      <c r="F629" s="32"/>
      <c r="G629" s="32"/>
      <c r="H629" s="32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32"/>
      <c r="B630" s="32"/>
      <c r="C630" s="32"/>
      <c r="D630" s="32"/>
      <c r="E630" s="32"/>
      <c r="F630" s="32"/>
      <c r="G630" s="32"/>
      <c r="H630" s="32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32"/>
      <c r="B631" s="32"/>
      <c r="C631" s="32"/>
      <c r="D631" s="32"/>
      <c r="E631" s="32"/>
      <c r="F631" s="32"/>
      <c r="G631" s="32"/>
      <c r="H631" s="32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32"/>
      <c r="B632" s="32"/>
      <c r="C632" s="32"/>
      <c r="D632" s="32"/>
      <c r="E632" s="32"/>
      <c r="F632" s="32"/>
      <c r="G632" s="32"/>
      <c r="H632" s="32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32"/>
      <c r="B633" s="32"/>
      <c r="C633" s="32"/>
      <c r="D633" s="32"/>
      <c r="E633" s="32"/>
      <c r="F633" s="32"/>
      <c r="G633" s="32"/>
      <c r="H633" s="32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32"/>
      <c r="B634" s="32"/>
      <c r="C634" s="32"/>
      <c r="D634" s="32"/>
      <c r="E634" s="32"/>
      <c r="F634" s="32"/>
      <c r="G634" s="32"/>
      <c r="H634" s="32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32"/>
      <c r="B635" s="32"/>
      <c r="C635" s="32"/>
      <c r="D635" s="32"/>
      <c r="E635" s="32"/>
      <c r="F635" s="32"/>
      <c r="G635" s="32"/>
      <c r="H635" s="32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32"/>
      <c r="B636" s="32"/>
      <c r="C636" s="32"/>
      <c r="D636" s="32"/>
      <c r="E636" s="32"/>
      <c r="F636" s="32"/>
      <c r="G636" s="32"/>
      <c r="H636" s="32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32"/>
      <c r="B637" s="32"/>
      <c r="C637" s="32"/>
      <c r="D637" s="32"/>
      <c r="E637" s="32"/>
      <c r="F637" s="32"/>
      <c r="G637" s="32"/>
      <c r="H637" s="32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32"/>
      <c r="B638" s="32"/>
      <c r="C638" s="32"/>
      <c r="D638" s="32"/>
      <c r="E638" s="32"/>
      <c r="F638" s="32"/>
      <c r="G638" s="32"/>
      <c r="H638" s="32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32"/>
      <c r="B639" s="32"/>
      <c r="C639" s="32"/>
      <c r="D639" s="32"/>
      <c r="E639" s="32"/>
      <c r="F639" s="32"/>
      <c r="G639" s="32"/>
      <c r="H639" s="32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32"/>
      <c r="B640" s="32"/>
      <c r="C640" s="32"/>
      <c r="D640" s="32"/>
      <c r="E640" s="32"/>
      <c r="F640" s="32"/>
      <c r="G640" s="32"/>
      <c r="H640" s="32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32"/>
      <c r="B641" s="32"/>
      <c r="C641" s="32"/>
      <c r="D641" s="32"/>
      <c r="E641" s="32"/>
      <c r="F641" s="32"/>
      <c r="G641" s="32"/>
      <c r="H641" s="32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32"/>
      <c r="B642" s="32"/>
      <c r="C642" s="32"/>
      <c r="D642" s="32"/>
      <c r="E642" s="32"/>
      <c r="F642" s="32"/>
      <c r="G642" s="32"/>
      <c r="H642" s="32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32"/>
      <c r="B643" s="32"/>
      <c r="C643" s="32"/>
      <c r="D643" s="32"/>
      <c r="E643" s="32"/>
      <c r="F643" s="32"/>
      <c r="G643" s="32"/>
      <c r="H643" s="32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32"/>
      <c r="B644" s="32"/>
      <c r="C644" s="32"/>
      <c r="D644" s="32"/>
      <c r="E644" s="32"/>
      <c r="F644" s="32"/>
      <c r="G644" s="32"/>
      <c r="H644" s="32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32"/>
      <c r="B645" s="32"/>
      <c r="C645" s="32"/>
      <c r="D645" s="32"/>
      <c r="E645" s="32"/>
      <c r="F645" s="32"/>
      <c r="G645" s="32"/>
      <c r="H645" s="32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32"/>
      <c r="B646" s="32"/>
      <c r="C646" s="32"/>
      <c r="D646" s="32"/>
      <c r="E646" s="32"/>
      <c r="F646" s="32"/>
      <c r="G646" s="32"/>
      <c r="H646" s="32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32"/>
      <c r="B647" s="32"/>
      <c r="C647" s="32"/>
      <c r="D647" s="32"/>
      <c r="E647" s="32"/>
      <c r="F647" s="32"/>
      <c r="G647" s="32"/>
      <c r="H647" s="32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32"/>
      <c r="B648" s="32"/>
      <c r="C648" s="32"/>
      <c r="D648" s="32"/>
      <c r="E648" s="32"/>
      <c r="F648" s="32"/>
      <c r="G648" s="32"/>
      <c r="H648" s="32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32"/>
      <c r="B649" s="32"/>
      <c r="C649" s="32"/>
      <c r="D649" s="32"/>
      <c r="E649" s="32"/>
      <c r="F649" s="32"/>
      <c r="G649" s="32"/>
      <c r="H649" s="32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32"/>
      <c r="B650" s="32"/>
      <c r="C650" s="32"/>
      <c r="D650" s="32"/>
      <c r="E650" s="32"/>
      <c r="F650" s="32"/>
      <c r="G650" s="32"/>
      <c r="H650" s="32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32"/>
      <c r="B651" s="32"/>
      <c r="C651" s="32"/>
      <c r="D651" s="32"/>
      <c r="E651" s="32"/>
      <c r="F651" s="32"/>
      <c r="G651" s="32"/>
      <c r="H651" s="32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32"/>
      <c r="B652" s="32"/>
      <c r="C652" s="32"/>
      <c r="D652" s="32"/>
      <c r="E652" s="32"/>
      <c r="F652" s="32"/>
      <c r="G652" s="32"/>
      <c r="H652" s="32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32"/>
      <c r="B653" s="32"/>
      <c r="C653" s="32"/>
      <c r="D653" s="32"/>
      <c r="E653" s="32"/>
      <c r="F653" s="32"/>
      <c r="G653" s="32"/>
      <c r="H653" s="32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32"/>
      <c r="B654" s="32"/>
      <c r="C654" s="32"/>
      <c r="D654" s="32"/>
      <c r="E654" s="32"/>
      <c r="F654" s="32"/>
      <c r="G654" s="32"/>
      <c r="H654" s="32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32"/>
      <c r="B655" s="32"/>
      <c r="C655" s="32"/>
      <c r="D655" s="32"/>
      <c r="E655" s="32"/>
      <c r="F655" s="32"/>
      <c r="G655" s="32"/>
      <c r="H655" s="32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32"/>
      <c r="B656" s="32"/>
      <c r="C656" s="32"/>
      <c r="D656" s="32"/>
      <c r="E656" s="32"/>
      <c r="F656" s="32"/>
      <c r="G656" s="32"/>
      <c r="H656" s="32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32"/>
      <c r="B657" s="32"/>
      <c r="C657" s="32"/>
      <c r="D657" s="32"/>
      <c r="E657" s="32"/>
      <c r="F657" s="32"/>
      <c r="G657" s="32"/>
      <c r="H657" s="32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32"/>
      <c r="B658" s="32"/>
      <c r="C658" s="32"/>
      <c r="D658" s="32"/>
      <c r="E658" s="32"/>
      <c r="F658" s="32"/>
      <c r="G658" s="32"/>
      <c r="H658" s="32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32"/>
      <c r="B659" s="32"/>
      <c r="C659" s="32"/>
      <c r="D659" s="32"/>
      <c r="E659" s="32"/>
      <c r="F659" s="32"/>
      <c r="G659" s="32"/>
      <c r="H659" s="32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32"/>
      <c r="B660" s="32"/>
      <c r="C660" s="32"/>
      <c r="D660" s="32"/>
      <c r="E660" s="32"/>
      <c r="F660" s="32"/>
      <c r="G660" s="32"/>
      <c r="H660" s="32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32"/>
      <c r="B661" s="32"/>
      <c r="C661" s="32"/>
      <c r="D661" s="32"/>
      <c r="E661" s="32"/>
      <c r="F661" s="32"/>
      <c r="G661" s="32"/>
      <c r="H661" s="32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32"/>
      <c r="B662" s="32"/>
      <c r="C662" s="32"/>
      <c r="D662" s="32"/>
      <c r="E662" s="32"/>
      <c r="F662" s="32"/>
      <c r="G662" s="32"/>
      <c r="H662" s="32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32"/>
      <c r="B663" s="32"/>
      <c r="C663" s="32"/>
      <c r="D663" s="32"/>
      <c r="E663" s="32"/>
      <c r="F663" s="32"/>
      <c r="G663" s="32"/>
      <c r="H663" s="32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32"/>
      <c r="B664" s="32"/>
      <c r="C664" s="32"/>
      <c r="D664" s="32"/>
      <c r="E664" s="32"/>
      <c r="F664" s="32"/>
      <c r="G664" s="32"/>
      <c r="H664" s="32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32"/>
      <c r="B665" s="32"/>
      <c r="C665" s="32"/>
      <c r="D665" s="32"/>
      <c r="E665" s="32"/>
      <c r="F665" s="32"/>
      <c r="G665" s="32"/>
      <c r="H665" s="32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32"/>
      <c r="B666" s="32"/>
      <c r="C666" s="32"/>
      <c r="D666" s="32"/>
      <c r="E666" s="32"/>
      <c r="F666" s="32"/>
      <c r="G666" s="32"/>
      <c r="H666" s="32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32"/>
      <c r="B667" s="32"/>
      <c r="C667" s="32"/>
      <c r="D667" s="32"/>
      <c r="E667" s="32"/>
      <c r="F667" s="32"/>
      <c r="G667" s="32"/>
      <c r="H667" s="32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32"/>
      <c r="B668" s="32"/>
      <c r="C668" s="32"/>
      <c r="D668" s="32"/>
      <c r="E668" s="32"/>
      <c r="F668" s="32"/>
      <c r="G668" s="32"/>
      <c r="H668" s="32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32"/>
      <c r="B669" s="32"/>
      <c r="C669" s="32"/>
      <c r="D669" s="32"/>
      <c r="E669" s="32"/>
      <c r="F669" s="32"/>
      <c r="G669" s="32"/>
      <c r="H669" s="32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32"/>
      <c r="B670" s="32"/>
      <c r="C670" s="32"/>
      <c r="D670" s="32"/>
      <c r="E670" s="32"/>
      <c r="F670" s="32"/>
      <c r="G670" s="32"/>
      <c r="H670" s="32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32"/>
      <c r="B671" s="32"/>
      <c r="C671" s="32"/>
      <c r="D671" s="32"/>
      <c r="E671" s="32"/>
      <c r="F671" s="32"/>
      <c r="G671" s="32"/>
      <c r="H671" s="32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32"/>
      <c r="B672" s="32"/>
      <c r="C672" s="32"/>
      <c r="D672" s="32"/>
      <c r="E672" s="32"/>
      <c r="F672" s="32"/>
      <c r="G672" s="32"/>
      <c r="H672" s="32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32"/>
      <c r="B673" s="32"/>
      <c r="C673" s="32"/>
      <c r="D673" s="32"/>
      <c r="E673" s="32"/>
      <c r="F673" s="32"/>
      <c r="G673" s="32"/>
      <c r="H673" s="32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32"/>
      <c r="B674" s="32"/>
      <c r="C674" s="32"/>
      <c r="D674" s="32"/>
      <c r="E674" s="32"/>
      <c r="F674" s="32"/>
      <c r="G674" s="32"/>
      <c r="H674" s="32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32"/>
      <c r="B675" s="32"/>
      <c r="C675" s="32"/>
      <c r="D675" s="32"/>
      <c r="E675" s="32"/>
      <c r="F675" s="32"/>
      <c r="G675" s="32"/>
      <c r="H675" s="32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32"/>
      <c r="B676" s="32"/>
      <c r="C676" s="32"/>
      <c r="D676" s="32"/>
      <c r="E676" s="32"/>
      <c r="F676" s="32"/>
      <c r="G676" s="32"/>
      <c r="H676" s="32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32"/>
      <c r="B677" s="32"/>
      <c r="C677" s="32"/>
      <c r="D677" s="32"/>
      <c r="E677" s="32"/>
      <c r="F677" s="32"/>
      <c r="G677" s="32"/>
      <c r="H677" s="32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32"/>
      <c r="B678" s="32"/>
      <c r="C678" s="32"/>
      <c r="D678" s="32"/>
      <c r="E678" s="32"/>
      <c r="F678" s="32"/>
      <c r="G678" s="32"/>
      <c r="H678" s="32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32"/>
      <c r="B679" s="32"/>
      <c r="C679" s="32"/>
      <c r="D679" s="32"/>
      <c r="E679" s="32"/>
      <c r="F679" s="32"/>
      <c r="G679" s="32"/>
      <c r="H679" s="32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32"/>
      <c r="B680" s="32"/>
      <c r="C680" s="32"/>
      <c r="D680" s="32"/>
      <c r="E680" s="32"/>
      <c r="F680" s="32"/>
      <c r="G680" s="32"/>
      <c r="H680" s="32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32"/>
      <c r="B681" s="32"/>
      <c r="C681" s="32"/>
      <c r="D681" s="32"/>
      <c r="E681" s="32"/>
      <c r="F681" s="32"/>
      <c r="G681" s="32"/>
      <c r="H681" s="32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32"/>
      <c r="B682" s="32"/>
      <c r="C682" s="32"/>
      <c r="D682" s="32"/>
      <c r="E682" s="32"/>
      <c r="F682" s="32"/>
      <c r="G682" s="32"/>
      <c r="H682" s="32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32"/>
      <c r="B683" s="32"/>
      <c r="C683" s="32"/>
      <c r="D683" s="32"/>
      <c r="E683" s="32"/>
      <c r="F683" s="32"/>
      <c r="G683" s="32"/>
      <c r="H683" s="32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32"/>
      <c r="B684" s="32"/>
      <c r="C684" s="32"/>
      <c r="D684" s="32"/>
      <c r="E684" s="32"/>
      <c r="F684" s="32"/>
      <c r="G684" s="32"/>
      <c r="H684" s="32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32"/>
      <c r="B685" s="32"/>
      <c r="C685" s="32"/>
      <c r="D685" s="32"/>
      <c r="E685" s="32"/>
      <c r="F685" s="32"/>
      <c r="G685" s="32"/>
      <c r="H685" s="32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32"/>
      <c r="B686" s="32"/>
      <c r="C686" s="32"/>
      <c r="D686" s="32"/>
      <c r="E686" s="32"/>
      <c r="F686" s="32"/>
      <c r="G686" s="32"/>
      <c r="H686" s="32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32"/>
      <c r="B687" s="32"/>
      <c r="C687" s="32"/>
      <c r="D687" s="32"/>
      <c r="E687" s="32"/>
      <c r="F687" s="32"/>
      <c r="G687" s="32"/>
      <c r="H687" s="32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32"/>
      <c r="B688" s="32"/>
      <c r="C688" s="32"/>
      <c r="D688" s="32"/>
      <c r="E688" s="32"/>
      <c r="F688" s="32"/>
      <c r="G688" s="32"/>
      <c r="H688" s="32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32"/>
      <c r="B689" s="32"/>
      <c r="C689" s="32"/>
      <c r="D689" s="32"/>
      <c r="E689" s="32"/>
      <c r="F689" s="32"/>
      <c r="G689" s="32"/>
      <c r="H689" s="32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32"/>
      <c r="B690" s="32"/>
      <c r="C690" s="32"/>
      <c r="D690" s="32"/>
      <c r="E690" s="32"/>
      <c r="F690" s="32"/>
      <c r="G690" s="32"/>
      <c r="H690" s="32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32"/>
      <c r="B691" s="32"/>
      <c r="C691" s="32"/>
      <c r="D691" s="32"/>
      <c r="E691" s="32"/>
      <c r="F691" s="32"/>
      <c r="G691" s="32"/>
      <c r="H691" s="32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32"/>
      <c r="B692" s="32"/>
      <c r="C692" s="32"/>
      <c r="D692" s="32"/>
      <c r="E692" s="32"/>
      <c r="F692" s="32"/>
      <c r="G692" s="32"/>
      <c r="H692" s="32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32"/>
      <c r="B693" s="32"/>
      <c r="C693" s="32"/>
      <c r="D693" s="32"/>
      <c r="E693" s="32"/>
      <c r="F693" s="32"/>
      <c r="G693" s="32"/>
      <c r="H693" s="32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32"/>
      <c r="B694" s="32"/>
      <c r="C694" s="32"/>
      <c r="D694" s="32"/>
      <c r="E694" s="32"/>
      <c r="F694" s="32"/>
      <c r="G694" s="32"/>
      <c r="H694" s="32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32"/>
      <c r="B695" s="32"/>
      <c r="C695" s="32"/>
      <c r="D695" s="32"/>
      <c r="E695" s="32"/>
      <c r="F695" s="32"/>
      <c r="G695" s="32"/>
      <c r="H695" s="32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32"/>
      <c r="B696" s="32"/>
      <c r="C696" s="32"/>
      <c r="D696" s="32"/>
      <c r="E696" s="32"/>
      <c r="F696" s="32"/>
      <c r="G696" s="32"/>
      <c r="H696" s="32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32"/>
      <c r="B697" s="32"/>
      <c r="C697" s="32"/>
      <c r="D697" s="32"/>
      <c r="E697" s="32"/>
      <c r="F697" s="32"/>
      <c r="G697" s="32"/>
      <c r="H697" s="32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32"/>
      <c r="B698" s="32"/>
      <c r="C698" s="32"/>
      <c r="D698" s="32"/>
      <c r="E698" s="32"/>
      <c r="F698" s="32"/>
      <c r="G698" s="32"/>
      <c r="H698" s="32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32"/>
      <c r="B699" s="32"/>
      <c r="C699" s="32"/>
      <c r="D699" s="32"/>
      <c r="E699" s="32"/>
      <c r="F699" s="32"/>
      <c r="G699" s="32"/>
      <c r="H699" s="32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32"/>
      <c r="B700" s="32"/>
      <c r="C700" s="32"/>
      <c r="D700" s="32"/>
      <c r="E700" s="32"/>
      <c r="F700" s="32"/>
      <c r="G700" s="32"/>
      <c r="H700" s="32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32"/>
      <c r="B701" s="32"/>
      <c r="C701" s="32"/>
      <c r="D701" s="32"/>
      <c r="E701" s="32"/>
      <c r="F701" s="32"/>
      <c r="G701" s="32"/>
      <c r="H701" s="32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32"/>
      <c r="B702" s="32"/>
      <c r="C702" s="32"/>
      <c r="D702" s="32"/>
      <c r="E702" s="32"/>
      <c r="F702" s="32"/>
      <c r="G702" s="32"/>
      <c r="H702" s="32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32"/>
      <c r="B703" s="32"/>
      <c r="C703" s="32"/>
      <c r="D703" s="32"/>
      <c r="E703" s="32"/>
      <c r="F703" s="32"/>
      <c r="G703" s="32"/>
      <c r="H703" s="32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32"/>
      <c r="B704" s="32"/>
      <c r="C704" s="32"/>
      <c r="D704" s="32"/>
      <c r="E704" s="32"/>
      <c r="F704" s="32"/>
      <c r="G704" s="32"/>
      <c r="H704" s="32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32"/>
      <c r="B705" s="32"/>
      <c r="C705" s="32"/>
      <c r="D705" s="32"/>
      <c r="E705" s="32"/>
      <c r="F705" s="32"/>
      <c r="G705" s="32"/>
      <c r="H705" s="32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32"/>
      <c r="B706" s="32"/>
      <c r="C706" s="32"/>
      <c r="D706" s="32"/>
      <c r="E706" s="32"/>
      <c r="F706" s="32"/>
      <c r="G706" s="32"/>
      <c r="H706" s="32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32"/>
      <c r="B707" s="32"/>
      <c r="C707" s="32"/>
      <c r="D707" s="32"/>
      <c r="E707" s="32"/>
      <c r="F707" s="32"/>
      <c r="G707" s="32"/>
      <c r="H707" s="32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32"/>
      <c r="B708" s="32"/>
      <c r="C708" s="32"/>
      <c r="D708" s="32"/>
      <c r="E708" s="32"/>
      <c r="F708" s="32"/>
      <c r="G708" s="32"/>
      <c r="H708" s="32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32"/>
      <c r="B709" s="32"/>
      <c r="C709" s="32"/>
      <c r="D709" s="32"/>
      <c r="E709" s="32"/>
      <c r="F709" s="32"/>
      <c r="G709" s="32"/>
      <c r="H709" s="32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32"/>
      <c r="B710" s="32"/>
      <c r="C710" s="32"/>
      <c r="D710" s="32"/>
      <c r="E710" s="32"/>
      <c r="F710" s="32"/>
      <c r="G710" s="32"/>
      <c r="H710" s="32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32"/>
      <c r="B711" s="32"/>
      <c r="C711" s="32"/>
      <c r="D711" s="32"/>
      <c r="E711" s="32"/>
      <c r="F711" s="32"/>
      <c r="G711" s="32"/>
      <c r="H711" s="32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32"/>
      <c r="B712" s="32"/>
      <c r="C712" s="32"/>
      <c r="D712" s="32"/>
      <c r="E712" s="32"/>
      <c r="F712" s="32"/>
      <c r="G712" s="32"/>
      <c r="H712" s="32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32"/>
      <c r="B713" s="32"/>
      <c r="C713" s="32"/>
      <c r="D713" s="32"/>
      <c r="E713" s="32"/>
      <c r="F713" s="32"/>
      <c r="G713" s="32"/>
      <c r="H713" s="32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32"/>
      <c r="B714" s="32"/>
      <c r="C714" s="32"/>
      <c r="D714" s="32"/>
      <c r="E714" s="32"/>
      <c r="F714" s="32"/>
      <c r="G714" s="32"/>
      <c r="H714" s="32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32"/>
      <c r="B715" s="32"/>
      <c r="C715" s="32"/>
      <c r="D715" s="32"/>
      <c r="E715" s="32"/>
      <c r="F715" s="32"/>
      <c r="G715" s="32"/>
      <c r="H715" s="32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32"/>
      <c r="B716" s="32"/>
      <c r="C716" s="32"/>
      <c r="D716" s="32"/>
      <c r="E716" s="32"/>
      <c r="F716" s="32"/>
      <c r="G716" s="32"/>
      <c r="H716" s="32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32"/>
      <c r="B717" s="32"/>
      <c r="C717" s="32"/>
      <c r="D717" s="32"/>
      <c r="E717" s="32"/>
      <c r="F717" s="32"/>
      <c r="G717" s="32"/>
      <c r="H717" s="32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32"/>
      <c r="B718" s="32"/>
      <c r="C718" s="32"/>
      <c r="D718" s="32"/>
      <c r="E718" s="32"/>
      <c r="F718" s="32"/>
      <c r="G718" s="32"/>
      <c r="H718" s="32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32"/>
      <c r="B719" s="32"/>
      <c r="C719" s="32"/>
      <c r="D719" s="32"/>
      <c r="E719" s="32"/>
      <c r="F719" s="32"/>
      <c r="G719" s="32"/>
      <c r="H719" s="32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32"/>
      <c r="B720" s="32"/>
      <c r="C720" s="32"/>
      <c r="D720" s="32"/>
      <c r="E720" s="32"/>
      <c r="F720" s="32"/>
      <c r="G720" s="32"/>
      <c r="H720" s="32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32"/>
      <c r="B721" s="32"/>
      <c r="C721" s="32"/>
      <c r="D721" s="32"/>
      <c r="E721" s="32"/>
      <c r="F721" s="32"/>
      <c r="G721" s="32"/>
      <c r="H721" s="32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32"/>
      <c r="B722" s="32"/>
      <c r="C722" s="32"/>
      <c r="D722" s="32"/>
      <c r="E722" s="32"/>
      <c r="F722" s="32"/>
      <c r="G722" s="32"/>
      <c r="H722" s="32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32"/>
      <c r="B723" s="32"/>
      <c r="C723" s="32"/>
      <c r="D723" s="32"/>
      <c r="E723" s="32"/>
      <c r="F723" s="32"/>
      <c r="G723" s="32"/>
      <c r="H723" s="32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32"/>
      <c r="B724" s="32"/>
      <c r="C724" s="32"/>
      <c r="D724" s="32"/>
      <c r="E724" s="32"/>
      <c r="F724" s="32"/>
      <c r="G724" s="32"/>
      <c r="H724" s="32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32"/>
      <c r="B725" s="32"/>
      <c r="C725" s="32"/>
      <c r="D725" s="32"/>
      <c r="E725" s="32"/>
      <c r="F725" s="32"/>
      <c r="G725" s="32"/>
      <c r="H725" s="32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32"/>
      <c r="B726" s="32"/>
      <c r="C726" s="32"/>
      <c r="D726" s="32"/>
      <c r="E726" s="32"/>
      <c r="F726" s="32"/>
      <c r="G726" s="32"/>
      <c r="H726" s="32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32"/>
      <c r="B727" s="32"/>
      <c r="C727" s="32"/>
      <c r="D727" s="32"/>
      <c r="E727" s="32"/>
      <c r="F727" s="32"/>
      <c r="G727" s="32"/>
      <c r="H727" s="32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32"/>
      <c r="B728" s="32"/>
      <c r="C728" s="32"/>
      <c r="D728" s="32"/>
      <c r="E728" s="32"/>
      <c r="F728" s="32"/>
      <c r="G728" s="32"/>
      <c r="H728" s="32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32"/>
      <c r="B729" s="32"/>
      <c r="C729" s="32"/>
      <c r="D729" s="32"/>
      <c r="E729" s="32"/>
      <c r="F729" s="32"/>
      <c r="G729" s="32"/>
      <c r="H729" s="32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32"/>
      <c r="B730" s="32"/>
      <c r="C730" s="32"/>
      <c r="D730" s="32"/>
      <c r="E730" s="32"/>
      <c r="F730" s="32"/>
      <c r="G730" s="32"/>
      <c r="H730" s="32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32"/>
      <c r="B731" s="32"/>
      <c r="C731" s="32"/>
      <c r="D731" s="32"/>
      <c r="E731" s="32"/>
      <c r="F731" s="32"/>
      <c r="G731" s="32"/>
      <c r="H731" s="32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32"/>
      <c r="B732" s="32"/>
      <c r="C732" s="32"/>
      <c r="D732" s="32"/>
      <c r="E732" s="32"/>
      <c r="F732" s="32"/>
      <c r="G732" s="32"/>
      <c r="H732" s="32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32"/>
      <c r="B733" s="32"/>
      <c r="C733" s="32"/>
      <c r="D733" s="32"/>
      <c r="E733" s="32"/>
      <c r="F733" s="32"/>
      <c r="G733" s="32"/>
      <c r="H733" s="32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32"/>
      <c r="B734" s="32"/>
      <c r="C734" s="32"/>
      <c r="D734" s="32"/>
      <c r="E734" s="32"/>
      <c r="F734" s="32"/>
      <c r="G734" s="32"/>
      <c r="H734" s="32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32"/>
      <c r="B735" s="32"/>
      <c r="C735" s="32"/>
      <c r="D735" s="32"/>
      <c r="E735" s="32"/>
      <c r="F735" s="32"/>
      <c r="G735" s="32"/>
      <c r="H735" s="32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32"/>
      <c r="B736" s="32"/>
      <c r="C736" s="32"/>
      <c r="D736" s="32"/>
      <c r="E736" s="32"/>
      <c r="F736" s="32"/>
      <c r="G736" s="32"/>
      <c r="H736" s="32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32"/>
      <c r="B737" s="32"/>
      <c r="C737" s="32"/>
      <c r="D737" s="32"/>
      <c r="E737" s="32"/>
      <c r="F737" s="32"/>
      <c r="G737" s="32"/>
      <c r="H737" s="32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32"/>
      <c r="B738" s="32"/>
      <c r="C738" s="32"/>
      <c r="D738" s="32"/>
      <c r="E738" s="32"/>
      <c r="F738" s="32"/>
      <c r="G738" s="32"/>
      <c r="H738" s="32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32"/>
      <c r="B739" s="32"/>
      <c r="C739" s="32"/>
      <c r="D739" s="32"/>
      <c r="E739" s="32"/>
      <c r="F739" s="32"/>
      <c r="G739" s="32"/>
      <c r="H739" s="32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32"/>
      <c r="B740" s="32"/>
      <c r="C740" s="32"/>
      <c r="D740" s="32"/>
      <c r="E740" s="32"/>
      <c r="F740" s="32"/>
      <c r="G740" s="32"/>
      <c r="H740" s="32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32"/>
      <c r="B741" s="32"/>
      <c r="C741" s="32"/>
      <c r="D741" s="32"/>
      <c r="E741" s="32"/>
      <c r="F741" s="32"/>
      <c r="G741" s="32"/>
      <c r="H741" s="32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32"/>
      <c r="B742" s="32"/>
      <c r="C742" s="32"/>
      <c r="D742" s="32"/>
      <c r="E742" s="32"/>
      <c r="F742" s="32"/>
      <c r="G742" s="32"/>
      <c r="H742" s="32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32"/>
      <c r="B743" s="32"/>
      <c r="C743" s="32"/>
      <c r="D743" s="32"/>
      <c r="E743" s="32"/>
      <c r="F743" s="32"/>
      <c r="G743" s="32"/>
      <c r="H743" s="32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32"/>
      <c r="B744" s="32"/>
      <c r="C744" s="32"/>
      <c r="D744" s="32"/>
      <c r="E744" s="32"/>
      <c r="F744" s="32"/>
      <c r="G744" s="32"/>
      <c r="H744" s="32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32"/>
      <c r="B745" s="32"/>
      <c r="C745" s="32"/>
      <c r="D745" s="32"/>
      <c r="E745" s="32"/>
      <c r="F745" s="32"/>
      <c r="G745" s="32"/>
      <c r="H745" s="32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32"/>
      <c r="B746" s="32"/>
      <c r="C746" s="32"/>
      <c r="D746" s="32"/>
      <c r="E746" s="32"/>
      <c r="F746" s="32"/>
      <c r="G746" s="32"/>
      <c r="H746" s="32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32"/>
      <c r="B747" s="32"/>
      <c r="C747" s="32"/>
      <c r="D747" s="32"/>
      <c r="E747" s="32"/>
      <c r="F747" s="32"/>
      <c r="G747" s="32"/>
      <c r="H747" s="32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32"/>
      <c r="B748" s="32"/>
      <c r="C748" s="32"/>
      <c r="D748" s="32"/>
      <c r="E748" s="32"/>
      <c r="F748" s="32"/>
      <c r="G748" s="32"/>
      <c r="H748" s="32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32"/>
      <c r="B749" s="32"/>
      <c r="C749" s="32"/>
      <c r="D749" s="32"/>
      <c r="E749" s="32"/>
      <c r="F749" s="32"/>
      <c r="G749" s="32"/>
      <c r="H749" s="32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32"/>
      <c r="B750" s="32"/>
      <c r="C750" s="32"/>
      <c r="D750" s="32"/>
      <c r="E750" s="32"/>
      <c r="F750" s="32"/>
      <c r="G750" s="32"/>
      <c r="H750" s="32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32"/>
      <c r="B751" s="32"/>
      <c r="C751" s="32"/>
      <c r="D751" s="32"/>
      <c r="E751" s="32"/>
      <c r="F751" s="32"/>
      <c r="G751" s="32"/>
      <c r="H751" s="32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32"/>
      <c r="B752" s="32"/>
      <c r="C752" s="32"/>
      <c r="D752" s="32"/>
      <c r="E752" s="32"/>
      <c r="F752" s="32"/>
      <c r="G752" s="32"/>
      <c r="H752" s="32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32"/>
      <c r="B753" s="32"/>
      <c r="C753" s="32"/>
      <c r="D753" s="32"/>
      <c r="E753" s="32"/>
      <c r="F753" s="32"/>
      <c r="G753" s="32"/>
      <c r="H753" s="32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32"/>
      <c r="B754" s="32"/>
      <c r="C754" s="32"/>
      <c r="D754" s="32"/>
      <c r="E754" s="32"/>
      <c r="F754" s="32"/>
      <c r="G754" s="32"/>
      <c r="H754" s="32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32"/>
      <c r="B755" s="32"/>
      <c r="C755" s="32"/>
      <c r="D755" s="32"/>
      <c r="E755" s="32"/>
      <c r="F755" s="32"/>
      <c r="G755" s="32"/>
      <c r="H755" s="32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32"/>
      <c r="B756" s="32"/>
      <c r="C756" s="32"/>
      <c r="D756" s="32"/>
      <c r="E756" s="32"/>
      <c r="F756" s="32"/>
      <c r="G756" s="32"/>
      <c r="H756" s="32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32"/>
      <c r="B757" s="32"/>
      <c r="C757" s="32"/>
      <c r="D757" s="32"/>
      <c r="E757" s="32"/>
      <c r="F757" s="32"/>
      <c r="G757" s="32"/>
      <c r="H757" s="32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32"/>
      <c r="B758" s="32"/>
      <c r="C758" s="32"/>
      <c r="D758" s="32"/>
      <c r="E758" s="32"/>
      <c r="F758" s="32"/>
      <c r="G758" s="32"/>
      <c r="H758" s="32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32"/>
      <c r="B759" s="32"/>
      <c r="C759" s="32"/>
      <c r="D759" s="32"/>
      <c r="E759" s="32"/>
      <c r="F759" s="32"/>
      <c r="G759" s="32"/>
      <c r="H759" s="32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32"/>
      <c r="B760" s="32"/>
      <c r="C760" s="32"/>
      <c r="D760" s="32"/>
      <c r="E760" s="32"/>
      <c r="F760" s="32"/>
      <c r="G760" s="32"/>
      <c r="H760" s="32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32"/>
      <c r="B761" s="32"/>
      <c r="C761" s="32"/>
      <c r="D761" s="32"/>
      <c r="E761" s="32"/>
      <c r="F761" s="32"/>
      <c r="G761" s="32"/>
      <c r="H761" s="32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32"/>
      <c r="B762" s="32"/>
      <c r="C762" s="32"/>
      <c r="D762" s="32"/>
      <c r="E762" s="32"/>
      <c r="F762" s="32"/>
      <c r="G762" s="32"/>
      <c r="H762" s="32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32"/>
      <c r="B763" s="32"/>
      <c r="C763" s="32"/>
      <c r="D763" s="32"/>
      <c r="E763" s="32"/>
      <c r="F763" s="32"/>
      <c r="G763" s="32"/>
      <c r="H763" s="32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32"/>
      <c r="B764" s="32"/>
      <c r="C764" s="32"/>
      <c r="D764" s="32"/>
      <c r="E764" s="32"/>
      <c r="F764" s="32"/>
      <c r="G764" s="32"/>
      <c r="H764" s="32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32"/>
      <c r="B765" s="32"/>
      <c r="C765" s="32"/>
      <c r="D765" s="32"/>
      <c r="E765" s="32"/>
      <c r="F765" s="32"/>
      <c r="G765" s="32"/>
      <c r="H765" s="32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32"/>
      <c r="B766" s="32"/>
      <c r="C766" s="32"/>
      <c r="D766" s="32"/>
      <c r="E766" s="32"/>
      <c r="F766" s="32"/>
      <c r="G766" s="32"/>
      <c r="H766" s="32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32"/>
      <c r="B767" s="32"/>
      <c r="C767" s="32"/>
      <c r="D767" s="32"/>
      <c r="E767" s="32"/>
      <c r="F767" s="32"/>
      <c r="G767" s="32"/>
      <c r="H767" s="32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32"/>
      <c r="B768" s="32"/>
      <c r="C768" s="32"/>
      <c r="D768" s="32"/>
      <c r="E768" s="32"/>
      <c r="F768" s="32"/>
      <c r="G768" s="32"/>
      <c r="H768" s="32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32"/>
      <c r="B769" s="32"/>
      <c r="C769" s="32"/>
      <c r="D769" s="32"/>
      <c r="E769" s="32"/>
      <c r="F769" s="32"/>
      <c r="G769" s="32"/>
      <c r="H769" s="32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32"/>
      <c r="B770" s="32"/>
      <c r="C770" s="32"/>
      <c r="D770" s="32"/>
      <c r="E770" s="32"/>
      <c r="F770" s="32"/>
      <c r="G770" s="32"/>
      <c r="H770" s="32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32"/>
      <c r="B771" s="32"/>
      <c r="C771" s="32"/>
      <c r="D771" s="32"/>
      <c r="E771" s="32"/>
      <c r="F771" s="32"/>
      <c r="G771" s="32"/>
      <c r="H771" s="32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32"/>
      <c r="B772" s="32"/>
      <c r="C772" s="32"/>
      <c r="D772" s="32"/>
      <c r="E772" s="32"/>
      <c r="F772" s="32"/>
      <c r="G772" s="32"/>
      <c r="H772" s="32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32"/>
      <c r="B773" s="32"/>
      <c r="C773" s="32"/>
      <c r="D773" s="32"/>
      <c r="E773" s="32"/>
      <c r="F773" s="32"/>
      <c r="G773" s="32"/>
      <c r="H773" s="32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32"/>
      <c r="B774" s="32"/>
      <c r="C774" s="32"/>
      <c r="D774" s="32"/>
      <c r="E774" s="32"/>
      <c r="F774" s="32"/>
      <c r="G774" s="32"/>
      <c r="H774" s="32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32"/>
      <c r="B775" s="32"/>
      <c r="C775" s="32"/>
      <c r="D775" s="32"/>
      <c r="E775" s="32"/>
      <c r="F775" s="32"/>
      <c r="G775" s="32"/>
      <c r="H775" s="32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32"/>
      <c r="B776" s="32"/>
      <c r="C776" s="32"/>
      <c r="D776" s="32"/>
      <c r="E776" s="32"/>
      <c r="F776" s="32"/>
      <c r="G776" s="32"/>
      <c r="H776" s="32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32"/>
      <c r="B777" s="32"/>
      <c r="C777" s="32"/>
      <c r="D777" s="32"/>
      <c r="E777" s="32"/>
      <c r="F777" s="32"/>
      <c r="G777" s="32"/>
      <c r="H777" s="32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32"/>
      <c r="B778" s="32"/>
      <c r="C778" s="32"/>
      <c r="D778" s="32"/>
      <c r="E778" s="32"/>
      <c r="F778" s="32"/>
      <c r="G778" s="32"/>
      <c r="H778" s="32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32"/>
      <c r="B779" s="32"/>
      <c r="C779" s="32"/>
      <c r="D779" s="32"/>
      <c r="E779" s="32"/>
      <c r="F779" s="32"/>
      <c r="G779" s="32"/>
      <c r="H779" s="32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32"/>
      <c r="B780" s="32"/>
      <c r="C780" s="32"/>
      <c r="D780" s="32"/>
      <c r="E780" s="32"/>
      <c r="F780" s="32"/>
      <c r="G780" s="32"/>
      <c r="H780" s="32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32"/>
      <c r="B781" s="32"/>
      <c r="C781" s="32"/>
      <c r="D781" s="32"/>
      <c r="E781" s="32"/>
      <c r="F781" s="32"/>
      <c r="G781" s="32"/>
      <c r="H781" s="32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32"/>
      <c r="B782" s="32"/>
      <c r="C782" s="32"/>
      <c r="D782" s="32"/>
      <c r="E782" s="32"/>
      <c r="F782" s="32"/>
      <c r="G782" s="32"/>
      <c r="H782" s="32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32"/>
      <c r="B783" s="32"/>
      <c r="C783" s="32"/>
      <c r="D783" s="32"/>
      <c r="E783" s="32"/>
      <c r="F783" s="32"/>
      <c r="G783" s="32"/>
      <c r="H783" s="32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32"/>
      <c r="B784" s="32"/>
      <c r="C784" s="32"/>
      <c r="D784" s="32"/>
      <c r="E784" s="32"/>
      <c r="F784" s="32"/>
      <c r="G784" s="32"/>
      <c r="H784" s="32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32"/>
      <c r="B785" s="32"/>
      <c r="C785" s="32"/>
      <c r="D785" s="32"/>
      <c r="E785" s="32"/>
      <c r="F785" s="32"/>
      <c r="G785" s="32"/>
      <c r="H785" s="32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32"/>
      <c r="B786" s="32"/>
      <c r="C786" s="32"/>
      <c r="D786" s="32"/>
      <c r="E786" s="32"/>
      <c r="F786" s="32"/>
      <c r="G786" s="32"/>
      <c r="H786" s="32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32"/>
      <c r="B787" s="32"/>
      <c r="C787" s="32"/>
      <c r="D787" s="32"/>
      <c r="E787" s="32"/>
      <c r="F787" s="32"/>
      <c r="G787" s="32"/>
      <c r="H787" s="32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32"/>
      <c r="B788" s="32"/>
      <c r="C788" s="32"/>
      <c r="D788" s="32"/>
      <c r="E788" s="32"/>
      <c r="F788" s="32"/>
      <c r="G788" s="32"/>
      <c r="H788" s="32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32"/>
      <c r="B789" s="32"/>
      <c r="C789" s="32"/>
      <c r="D789" s="32"/>
      <c r="E789" s="32"/>
      <c r="F789" s="32"/>
      <c r="G789" s="32"/>
      <c r="H789" s="32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32"/>
      <c r="B790" s="32"/>
      <c r="C790" s="32"/>
      <c r="D790" s="32"/>
      <c r="E790" s="32"/>
      <c r="F790" s="32"/>
      <c r="G790" s="32"/>
      <c r="H790" s="32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32"/>
      <c r="B791" s="32"/>
      <c r="C791" s="32"/>
      <c r="D791" s="32"/>
      <c r="E791" s="32"/>
      <c r="F791" s="32"/>
      <c r="G791" s="32"/>
      <c r="H791" s="32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32"/>
      <c r="B792" s="32"/>
      <c r="C792" s="32"/>
      <c r="D792" s="32"/>
      <c r="E792" s="32"/>
      <c r="F792" s="32"/>
      <c r="G792" s="32"/>
      <c r="H792" s="32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32"/>
      <c r="B793" s="32"/>
      <c r="C793" s="32"/>
      <c r="D793" s="32"/>
      <c r="E793" s="32"/>
      <c r="F793" s="32"/>
      <c r="G793" s="32"/>
      <c r="H793" s="32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32"/>
      <c r="B794" s="32"/>
      <c r="C794" s="32"/>
      <c r="D794" s="32"/>
      <c r="E794" s="32"/>
      <c r="F794" s="32"/>
      <c r="G794" s="32"/>
      <c r="H794" s="32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32"/>
      <c r="B795" s="32"/>
      <c r="C795" s="32"/>
      <c r="D795" s="32"/>
      <c r="E795" s="32"/>
      <c r="F795" s="32"/>
      <c r="G795" s="32"/>
      <c r="H795" s="32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32"/>
      <c r="B796" s="32"/>
      <c r="C796" s="32"/>
      <c r="D796" s="32"/>
      <c r="E796" s="32"/>
      <c r="F796" s="32"/>
      <c r="G796" s="32"/>
      <c r="H796" s="32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32"/>
      <c r="B797" s="32"/>
      <c r="C797" s="32"/>
      <c r="D797" s="32"/>
      <c r="E797" s="32"/>
      <c r="F797" s="32"/>
      <c r="G797" s="32"/>
      <c r="H797" s="32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32"/>
      <c r="B798" s="32"/>
      <c r="C798" s="32"/>
      <c r="D798" s="32"/>
      <c r="E798" s="32"/>
      <c r="F798" s="32"/>
      <c r="G798" s="32"/>
      <c r="H798" s="32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32"/>
      <c r="B799" s="32"/>
      <c r="C799" s="32"/>
      <c r="D799" s="32"/>
      <c r="E799" s="32"/>
      <c r="F799" s="32"/>
      <c r="G799" s="32"/>
      <c r="H799" s="32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32"/>
      <c r="B800" s="32"/>
      <c r="C800" s="32"/>
      <c r="D800" s="32"/>
      <c r="E800" s="32"/>
      <c r="F800" s="32"/>
      <c r="G800" s="32"/>
      <c r="H800" s="32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32"/>
      <c r="B801" s="32"/>
      <c r="C801" s="32"/>
      <c r="D801" s="32"/>
      <c r="E801" s="32"/>
      <c r="F801" s="32"/>
      <c r="G801" s="32"/>
      <c r="H801" s="32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32"/>
      <c r="B802" s="32"/>
      <c r="C802" s="32"/>
      <c r="D802" s="32"/>
      <c r="E802" s="32"/>
      <c r="F802" s="32"/>
      <c r="G802" s="32"/>
      <c r="H802" s="32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32"/>
      <c r="B803" s="32"/>
      <c r="C803" s="32"/>
      <c r="D803" s="32"/>
      <c r="E803" s="32"/>
      <c r="F803" s="32"/>
      <c r="G803" s="32"/>
      <c r="H803" s="32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32"/>
      <c r="B804" s="32"/>
      <c r="C804" s="32"/>
      <c r="D804" s="32"/>
      <c r="E804" s="32"/>
      <c r="F804" s="32"/>
      <c r="G804" s="32"/>
      <c r="H804" s="32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32"/>
      <c r="B805" s="32"/>
      <c r="C805" s="32"/>
      <c r="D805" s="32"/>
      <c r="E805" s="32"/>
      <c r="F805" s="32"/>
      <c r="G805" s="32"/>
      <c r="H805" s="32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32"/>
      <c r="B806" s="32"/>
      <c r="C806" s="32"/>
      <c r="D806" s="32"/>
      <c r="E806" s="32"/>
      <c r="F806" s="32"/>
      <c r="G806" s="32"/>
      <c r="H806" s="32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32"/>
      <c r="B807" s="32"/>
      <c r="C807" s="32"/>
      <c r="D807" s="32"/>
      <c r="E807" s="32"/>
      <c r="F807" s="32"/>
      <c r="G807" s="32"/>
      <c r="H807" s="32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32"/>
      <c r="B808" s="32"/>
      <c r="C808" s="32"/>
      <c r="D808" s="32"/>
      <c r="E808" s="32"/>
      <c r="F808" s="32"/>
      <c r="G808" s="32"/>
      <c r="H808" s="32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32"/>
      <c r="B809" s="32"/>
      <c r="C809" s="32"/>
      <c r="D809" s="32"/>
      <c r="E809" s="32"/>
      <c r="F809" s="32"/>
      <c r="G809" s="32"/>
      <c r="H809" s="32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32"/>
      <c r="B810" s="32"/>
      <c r="C810" s="32"/>
      <c r="D810" s="32"/>
      <c r="E810" s="32"/>
      <c r="F810" s="32"/>
      <c r="G810" s="32"/>
      <c r="H810" s="32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32"/>
      <c r="B811" s="32"/>
      <c r="C811" s="32"/>
      <c r="D811" s="32"/>
      <c r="E811" s="32"/>
      <c r="F811" s="32"/>
      <c r="G811" s="32"/>
      <c r="H811" s="32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32"/>
      <c r="B812" s="32"/>
      <c r="C812" s="32"/>
      <c r="D812" s="32"/>
      <c r="E812" s="32"/>
      <c r="F812" s="32"/>
      <c r="G812" s="32"/>
      <c r="H812" s="32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32"/>
      <c r="B813" s="32"/>
      <c r="C813" s="32"/>
      <c r="D813" s="32"/>
      <c r="E813" s="32"/>
      <c r="F813" s="32"/>
      <c r="G813" s="32"/>
      <c r="H813" s="32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32"/>
      <c r="B814" s="32"/>
      <c r="C814" s="32"/>
      <c r="D814" s="32"/>
      <c r="E814" s="32"/>
      <c r="F814" s="32"/>
      <c r="G814" s="32"/>
      <c r="H814" s="32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32"/>
      <c r="B815" s="32"/>
      <c r="C815" s="32"/>
      <c r="D815" s="32"/>
      <c r="E815" s="32"/>
      <c r="F815" s="32"/>
      <c r="G815" s="32"/>
      <c r="H815" s="32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32"/>
      <c r="B816" s="32"/>
      <c r="C816" s="32"/>
      <c r="D816" s="32"/>
      <c r="E816" s="32"/>
      <c r="F816" s="32"/>
      <c r="G816" s="32"/>
      <c r="H816" s="32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32"/>
      <c r="B817" s="32"/>
      <c r="C817" s="32"/>
      <c r="D817" s="32"/>
      <c r="E817" s="32"/>
      <c r="F817" s="32"/>
      <c r="G817" s="32"/>
      <c r="H817" s="32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32"/>
      <c r="B818" s="32"/>
      <c r="C818" s="32"/>
      <c r="D818" s="32"/>
      <c r="E818" s="32"/>
      <c r="F818" s="32"/>
      <c r="G818" s="32"/>
      <c r="H818" s="32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32"/>
      <c r="B819" s="32"/>
      <c r="C819" s="32"/>
      <c r="D819" s="32"/>
      <c r="E819" s="32"/>
      <c r="F819" s="32"/>
      <c r="G819" s="32"/>
      <c r="H819" s="32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32"/>
      <c r="B820" s="32"/>
      <c r="C820" s="32"/>
      <c r="D820" s="32"/>
      <c r="E820" s="32"/>
      <c r="F820" s="32"/>
      <c r="G820" s="32"/>
      <c r="H820" s="32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32"/>
      <c r="B821" s="32"/>
      <c r="C821" s="32"/>
      <c r="D821" s="32"/>
      <c r="E821" s="32"/>
      <c r="F821" s="32"/>
      <c r="G821" s="32"/>
      <c r="H821" s="32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32"/>
      <c r="B822" s="32"/>
      <c r="C822" s="32"/>
      <c r="D822" s="32"/>
      <c r="E822" s="32"/>
      <c r="F822" s="32"/>
      <c r="G822" s="32"/>
      <c r="H822" s="32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32"/>
      <c r="B823" s="32"/>
      <c r="C823" s="32"/>
      <c r="D823" s="32"/>
      <c r="E823" s="32"/>
      <c r="F823" s="32"/>
      <c r="G823" s="32"/>
      <c r="H823" s="32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32"/>
      <c r="B824" s="32"/>
      <c r="C824" s="32"/>
      <c r="D824" s="32"/>
      <c r="E824" s="32"/>
      <c r="F824" s="32"/>
      <c r="G824" s="32"/>
      <c r="H824" s="32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32"/>
      <c r="B825" s="32"/>
      <c r="C825" s="32"/>
      <c r="D825" s="32"/>
      <c r="E825" s="32"/>
      <c r="F825" s="32"/>
      <c r="G825" s="32"/>
      <c r="H825" s="32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32"/>
      <c r="B826" s="32"/>
      <c r="C826" s="32"/>
      <c r="D826" s="32"/>
      <c r="E826" s="32"/>
      <c r="F826" s="32"/>
      <c r="G826" s="32"/>
      <c r="H826" s="32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32"/>
      <c r="B827" s="32"/>
      <c r="C827" s="32"/>
      <c r="D827" s="32"/>
      <c r="E827" s="32"/>
      <c r="F827" s="32"/>
      <c r="G827" s="32"/>
      <c r="H827" s="32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32"/>
      <c r="B828" s="32"/>
      <c r="C828" s="32"/>
      <c r="D828" s="32"/>
      <c r="E828" s="32"/>
      <c r="F828" s="32"/>
      <c r="G828" s="32"/>
      <c r="H828" s="32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32"/>
      <c r="B829" s="32"/>
      <c r="C829" s="32"/>
      <c r="D829" s="32"/>
      <c r="E829" s="32"/>
      <c r="F829" s="32"/>
      <c r="G829" s="32"/>
      <c r="H829" s="32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32"/>
      <c r="B830" s="32"/>
      <c r="C830" s="32"/>
      <c r="D830" s="32"/>
      <c r="E830" s="32"/>
      <c r="F830" s="32"/>
      <c r="G830" s="32"/>
      <c r="H830" s="32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32"/>
      <c r="B831" s="32"/>
      <c r="C831" s="32"/>
      <c r="D831" s="32"/>
      <c r="E831" s="32"/>
      <c r="F831" s="32"/>
      <c r="G831" s="32"/>
      <c r="H831" s="32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32"/>
      <c r="B832" s="32"/>
      <c r="C832" s="32"/>
      <c r="D832" s="32"/>
      <c r="E832" s="32"/>
      <c r="F832" s="32"/>
      <c r="G832" s="32"/>
      <c r="H832" s="32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32"/>
      <c r="B833" s="32"/>
      <c r="C833" s="32"/>
      <c r="D833" s="32"/>
      <c r="E833" s="32"/>
      <c r="F833" s="32"/>
      <c r="G833" s="32"/>
      <c r="H833" s="32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32"/>
      <c r="B834" s="32"/>
      <c r="C834" s="32"/>
      <c r="D834" s="32"/>
      <c r="E834" s="32"/>
      <c r="F834" s="32"/>
      <c r="G834" s="32"/>
      <c r="H834" s="32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32"/>
      <c r="B835" s="32"/>
      <c r="C835" s="32"/>
      <c r="D835" s="32"/>
      <c r="E835" s="32"/>
      <c r="F835" s="32"/>
      <c r="G835" s="32"/>
      <c r="H835" s="32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32"/>
      <c r="B836" s="32"/>
      <c r="C836" s="32"/>
      <c r="D836" s="32"/>
      <c r="E836" s="32"/>
      <c r="F836" s="32"/>
      <c r="G836" s="32"/>
      <c r="H836" s="32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32"/>
      <c r="B837" s="32"/>
      <c r="C837" s="32"/>
      <c r="D837" s="32"/>
      <c r="E837" s="32"/>
      <c r="F837" s="32"/>
      <c r="G837" s="32"/>
      <c r="H837" s="32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32"/>
      <c r="B838" s="32"/>
      <c r="C838" s="32"/>
      <c r="D838" s="32"/>
      <c r="E838" s="32"/>
      <c r="F838" s="32"/>
      <c r="G838" s="32"/>
      <c r="H838" s="32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32"/>
      <c r="B839" s="32"/>
      <c r="C839" s="32"/>
      <c r="D839" s="32"/>
      <c r="E839" s="32"/>
      <c r="F839" s="32"/>
      <c r="G839" s="32"/>
      <c r="H839" s="32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32"/>
      <c r="B840" s="32"/>
      <c r="C840" s="32"/>
      <c r="D840" s="32"/>
      <c r="E840" s="32"/>
      <c r="F840" s="32"/>
      <c r="G840" s="32"/>
      <c r="H840" s="32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32"/>
      <c r="B841" s="32"/>
      <c r="C841" s="32"/>
      <c r="D841" s="32"/>
      <c r="E841" s="32"/>
      <c r="F841" s="32"/>
      <c r="G841" s="32"/>
      <c r="H841" s="32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32"/>
      <c r="B842" s="32"/>
      <c r="C842" s="32"/>
      <c r="D842" s="32"/>
      <c r="E842" s="32"/>
      <c r="F842" s="32"/>
      <c r="G842" s="32"/>
      <c r="H842" s="32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32"/>
      <c r="B843" s="32"/>
      <c r="C843" s="32"/>
      <c r="D843" s="32"/>
      <c r="E843" s="32"/>
      <c r="F843" s="32"/>
      <c r="G843" s="32"/>
      <c r="H843" s="32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32"/>
      <c r="B844" s="32"/>
      <c r="C844" s="32"/>
      <c r="D844" s="32"/>
      <c r="E844" s="32"/>
      <c r="F844" s="32"/>
      <c r="G844" s="32"/>
      <c r="H844" s="32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32"/>
      <c r="B845" s="32"/>
      <c r="C845" s="32"/>
      <c r="D845" s="32"/>
      <c r="E845" s="32"/>
      <c r="F845" s="32"/>
      <c r="G845" s="32"/>
      <c r="H845" s="32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32"/>
      <c r="B846" s="32"/>
      <c r="C846" s="32"/>
      <c r="D846" s="32"/>
      <c r="E846" s="32"/>
      <c r="F846" s="32"/>
      <c r="G846" s="32"/>
      <c r="H846" s="32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32"/>
      <c r="B847" s="32"/>
      <c r="C847" s="32"/>
      <c r="D847" s="32"/>
      <c r="E847" s="32"/>
      <c r="F847" s="32"/>
      <c r="G847" s="32"/>
      <c r="H847" s="32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32"/>
      <c r="B848" s="32"/>
      <c r="C848" s="32"/>
      <c r="D848" s="32"/>
      <c r="E848" s="32"/>
      <c r="F848" s="32"/>
      <c r="G848" s="32"/>
      <c r="H848" s="32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32"/>
      <c r="B849" s="32"/>
      <c r="C849" s="32"/>
      <c r="D849" s="32"/>
      <c r="E849" s="32"/>
      <c r="F849" s="32"/>
      <c r="G849" s="32"/>
      <c r="H849" s="32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32"/>
      <c r="B850" s="32"/>
      <c r="C850" s="32"/>
      <c r="D850" s="32"/>
      <c r="E850" s="32"/>
      <c r="F850" s="32"/>
      <c r="G850" s="32"/>
      <c r="H850" s="32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32"/>
      <c r="B851" s="32"/>
      <c r="C851" s="32"/>
      <c r="D851" s="32"/>
      <c r="E851" s="32"/>
      <c r="F851" s="32"/>
      <c r="G851" s="32"/>
      <c r="H851" s="32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32"/>
      <c r="B852" s="32"/>
      <c r="C852" s="32"/>
      <c r="D852" s="32"/>
      <c r="E852" s="32"/>
      <c r="F852" s="32"/>
      <c r="G852" s="32"/>
      <c r="H852" s="32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32"/>
      <c r="B853" s="32"/>
      <c r="C853" s="32"/>
      <c r="D853" s="32"/>
      <c r="E853" s="32"/>
      <c r="F853" s="32"/>
      <c r="G853" s="32"/>
      <c r="H853" s="32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32"/>
      <c r="B854" s="32"/>
      <c r="C854" s="32"/>
      <c r="D854" s="32"/>
      <c r="E854" s="32"/>
      <c r="F854" s="32"/>
      <c r="G854" s="32"/>
      <c r="H854" s="32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32"/>
      <c r="B855" s="32"/>
      <c r="C855" s="32"/>
      <c r="D855" s="32"/>
      <c r="E855" s="32"/>
      <c r="F855" s="32"/>
      <c r="G855" s="32"/>
      <c r="H855" s="32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32"/>
      <c r="B856" s="32"/>
      <c r="C856" s="32"/>
      <c r="D856" s="32"/>
      <c r="E856" s="32"/>
      <c r="F856" s="32"/>
      <c r="G856" s="32"/>
      <c r="H856" s="32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32"/>
      <c r="B857" s="32"/>
      <c r="C857" s="32"/>
      <c r="D857" s="32"/>
      <c r="E857" s="32"/>
      <c r="F857" s="32"/>
      <c r="G857" s="32"/>
      <c r="H857" s="32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32"/>
      <c r="B858" s="32"/>
      <c r="C858" s="32"/>
      <c r="D858" s="32"/>
      <c r="E858" s="32"/>
      <c r="F858" s="32"/>
      <c r="G858" s="32"/>
      <c r="H858" s="32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32"/>
      <c r="B859" s="32"/>
      <c r="C859" s="32"/>
      <c r="D859" s="32"/>
      <c r="E859" s="32"/>
      <c r="F859" s="32"/>
      <c r="G859" s="32"/>
      <c r="H859" s="32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32"/>
      <c r="B860" s="32"/>
      <c r="C860" s="32"/>
      <c r="D860" s="32"/>
      <c r="E860" s="32"/>
      <c r="F860" s="32"/>
      <c r="G860" s="32"/>
      <c r="H860" s="32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32"/>
      <c r="B861" s="32"/>
      <c r="C861" s="32"/>
      <c r="D861" s="32"/>
      <c r="E861" s="32"/>
      <c r="F861" s="32"/>
      <c r="G861" s="32"/>
      <c r="H861" s="32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32"/>
      <c r="B862" s="32"/>
      <c r="C862" s="32"/>
      <c r="D862" s="32"/>
      <c r="E862" s="32"/>
      <c r="F862" s="32"/>
      <c r="G862" s="32"/>
      <c r="H862" s="32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32"/>
      <c r="B863" s="32"/>
      <c r="C863" s="32"/>
      <c r="D863" s="32"/>
      <c r="E863" s="32"/>
      <c r="F863" s="32"/>
      <c r="G863" s="32"/>
      <c r="H863" s="32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32"/>
      <c r="B864" s="32"/>
      <c r="C864" s="32"/>
      <c r="D864" s="32"/>
      <c r="E864" s="32"/>
      <c r="F864" s="32"/>
      <c r="G864" s="32"/>
      <c r="H864" s="32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32"/>
      <c r="B865" s="32"/>
      <c r="C865" s="32"/>
      <c r="D865" s="32"/>
      <c r="E865" s="32"/>
      <c r="F865" s="32"/>
      <c r="G865" s="32"/>
      <c r="H865" s="32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32"/>
      <c r="B866" s="32"/>
      <c r="C866" s="32"/>
      <c r="D866" s="32"/>
      <c r="E866" s="32"/>
      <c r="F866" s="32"/>
      <c r="G866" s="32"/>
      <c r="H866" s="32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32"/>
      <c r="B867" s="32"/>
      <c r="C867" s="32"/>
      <c r="D867" s="32"/>
      <c r="E867" s="32"/>
      <c r="F867" s="32"/>
      <c r="G867" s="32"/>
      <c r="H867" s="32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32"/>
      <c r="B868" s="32"/>
      <c r="C868" s="32"/>
      <c r="D868" s="32"/>
      <c r="E868" s="32"/>
      <c r="F868" s="32"/>
      <c r="G868" s="32"/>
      <c r="H868" s="32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32"/>
      <c r="B869" s="32"/>
      <c r="C869" s="32"/>
      <c r="D869" s="32"/>
      <c r="E869" s="32"/>
      <c r="F869" s="32"/>
      <c r="G869" s="32"/>
      <c r="H869" s="32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32"/>
      <c r="B870" s="32"/>
      <c r="C870" s="32"/>
      <c r="D870" s="32"/>
      <c r="E870" s="32"/>
      <c r="F870" s="32"/>
      <c r="G870" s="32"/>
      <c r="H870" s="32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32"/>
      <c r="B871" s="32"/>
      <c r="C871" s="32"/>
      <c r="D871" s="32"/>
      <c r="E871" s="32"/>
      <c r="F871" s="32"/>
      <c r="G871" s="32"/>
      <c r="H871" s="32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32"/>
      <c r="B872" s="32"/>
      <c r="C872" s="32"/>
      <c r="D872" s="32"/>
      <c r="E872" s="32"/>
      <c r="F872" s="32"/>
      <c r="G872" s="32"/>
      <c r="H872" s="32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32"/>
      <c r="B873" s="32"/>
      <c r="C873" s="32"/>
      <c r="D873" s="32"/>
      <c r="E873" s="32"/>
      <c r="F873" s="32"/>
      <c r="G873" s="32"/>
      <c r="H873" s="32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32"/>
      <c r="B874" s="32"/>
      <c r="C874" s="32"/>
      <c r="D874" s="32"/>
      <c r="E874" s="32"/>
      <c r="F874" s="32"/>
      <c r="G874" s="32"/>
      <c r="H874" s="32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32"/>
      <c r="B875" s="32"/>
      <c r="C875" s="32"/>
      <c r="D875" s="32"/>
      <c r="E875" s="32"/>
      <c r="F875" s="32"/>
      <c r="G875" s="32"/>
      <c r="H875" s="32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32"/>
      <c r="B876" s="32"/>
      <c r="C876" s="32"/>
      <c r="D876" s="32"/>
      <c r="E876" s="32"/>
      <c r="F876" s="32"/>
      <c r="G876" s="32"/>
      <c r="H876" s="32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32"/>
      <c r="B877" s="32"/>
      <c r="C877" s="32"/>
      <c r="D877" s="32"/>
      <c r="E877" s="32"/>
      <c r="F877" s="32"/>
      <c r="G877" s="32"/>
      <c r="H877" s="32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32"/>
      <c r="B878" s="32"/>
      <c r="C878" s="32"/>
      <c r="D878" s="32"/>
      <c r="E878" s="32"/>
      <c r="F878" s="32"/>
      <c r="G878" s="32"/>
      <c r="H878" s="32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32"/>
      <c r="B879" s="32"/>
      <c r="C879" s="32"/>
      <c r="D879" s="32"/>
      <c r="E879" s="32"/>
      <c r="F879" s="32"/>
      <c r="G879" s="32"/>
      <c r="H879" s="32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32"/>
      <c r="B880" s="32"/>
      <c r="C880" s="32"/>
      <c r="D880" s="32"/>
      <c r="E880" s="32"/>
      <c r="F880" s="32"/>
      <c r="G880" s="32"/>
      <c r="H880" s="32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32"/>
      <c r="B881" s="32"/>
      <c r="C881" s="32"/>
      <c r="D881" s="32"/>
      <c r="E881" s="32"/>
      <c r="F881" s="32"/>
      <c r="G881" s="32"/>
      <c r="H881" s="32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32"/>
      <c r="B882" s="32"/>
      <c r="C882" s="32"/>
      <c r="D882" s="32"/>
      <c r="E882" s="32"/>
      <c r="F882" s="32"/>
      <c r="G882" s="32"/>
      <c r="H882" s="32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32"/>
      <c r="B883" s="32"/>
      <c r="C883" s="32"/>
      <c r="D883" s="32"/>
      <c r="E883" s="32"/>
      <c r="F883" s="32"/>
      <c r="G883" s="32"/>
      <c r="H883" s="32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32"/>
      <c r="B884" s="32"/>
      <c r="C884" s="32"/>
      <c r="D884" s="32"/>
      <c r="E884" s="32"/>
      <c r="F884" s="32"/>
      <c r="G884" s="32"/>
      <c r="H884" s="32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32"/>
      <c r="B885" s="32"/>
      <c r="C885" s="32"/>
      <c r="D885" s="32"/>
      <c r="E885" s="32"/>
      <c r="F885" s="32"/>
      <c r="G885" s="32"/>
      <c r="H885" s="32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32"/>
      <c r="B886" s="32"/>
      <c r="C886" s="32"/>
      <c r="D886" s="32"/>
      <c r="E886" s="32"/>
      <c r="F886" s="32"/>
      <c r="G886" s="32"/>
      <c r="H886" s="32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32"/>
      <c r="B887" s="32"/>
      <c r="C887" s="32"/>
      <c r="D887" s="32"/>
      <c r="E887" s="32"/>
      <c r="F887" s="32"/>
      <c r="G887" s="32"/>
      <c r="H887" s="32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32"/>
      <c r="B888" s="32"/>
      <c r="C888" s="32"/>
      <c r="D888" s="32"/>
      <c r="E888" s="32"/>
      <c r="F888" s="32"/>
      <c r="G888" s="32"/>
      <c r="H888" s="32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32"/>
      <c r="B889" s="32"/>
      <c r="C889" s="32"/>
      <c r="D889" s="32"/>
      <c r="E889" s="32"/>
      <c r="F889" s="32"/>
      <c r="G889" s="32"/>
      <c r="H889" s="32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32"/>
      <c r="B890" s="32"/>
      <c r="C890" s="32"/>
      <c r="D890" s="32"/>
      <c r="E890" s="32"/>
      <c r="F890" s="32"/>
      <c r="G890" s="32"/>
      <c r="H890" s="32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32"/>
      <c r="B891" s="32"/>
      <c r="C891" s="32"/>
      <c r="D891" s="32"/>
      <c r="E891" s="32"/>
      <c r="F891" s="32"/>
      <c r="G891" s="32"/>
      <c r="H891" s="32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32"/>
      <c r="B892" s="32"/>
      <c r="C892" s="32"/>
      <c r="D892" s="32"/>
      <c r="E892" s="32"/>
      <c r="F892" s="32"/>
      <c r="G892" s="32"/>
      <c r="H892" s="32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32"/>
      <c r="B893" s="32"/>
      <c r="C893" s="32"/>
      <c r="D893" s="32"/>
      <c r="E893" s="32"/>
      <c r="F893" s="32"/>
      <c r="G893" s="32"/>
      <c r="H893" s="32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32"/>
      <c r="B894" s="32"/>
      <c r="C894" s="32"/>
      <c r="D894" s="32"/>
      <c r="E894" s="32"/>
      <c r="F894" s="32"/>
      <c r="G894" s="32"/>
      <c r="H894" s="32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32"/>
      <c r="B895" s="32"/>
      <c r="C895" s="32"/>
      <c r="D895" s="32"/>
      <c r="E895" s="32"/>
      <c r="F895" s="32"/>
      <c r="G895" s="32"/>
      <c r="H895" s="32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32"/>
      <c r="B896" s="32"/>
      <c r="C896" s="32"/>
      <c r="D896" s="32"/>
      <c r="E896" s="32"/>
      <c r="F896" s="32"/>
      <c r="G896" s="32"/>
      <c r="H896" s="32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32"/>
      <c r="B897" s="32"/>
      <c r="C897" s="32"/>
      <c r="D897" s="32"/>
      <c r="E897" s="32"/>
      <c r="F897" s="32"/>
      <c r="G897" s="32"/>
      <c r="H897" s="32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32"/>
      <c r="B898" s="32"/>
      <c r="C898" s="32"/>
      <c r="D898" s="32"/>
      <c r="E898" s="32"/>
      <c r="F898" s="32"/>
      <c r="G898" s="32"/>
      <c r="H898" s="32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32"/>
      <c r="B899" s="32"/>
      <c r="C899" s="32"/>
      <c r="D899" s="32"/>
      <c r="E899" s="32"/>
      <c r="F899" s="32"/>
      <c r="G899" s="32"/>
      <c r="H899" s="32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32"/>
      <c r="B900" s="32"/>
      <c r="C900" s="32"/>
      <c r="D900" s="32"/>
      <c r="E900" s="32"/>
      <c r="F900" s="32"/>
      <c r="G900" s="32"/>
      <c r="H900" s="32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32"/>
      <c r="B901" s="32"/>
      <c r="C901" s="32"/>
      <c r="D901" s="32"/>
      <c r="E901" s="32"/>
      <c r="F901" s="32"/>
      <c r="G901" s="32"/>
      <c r="H901" s="32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32"/>
      <c r="B902" s="32"/>
      <c r="C902" s="32"/>
      <c r="D902" s="32"/>
      <c r="E902" s="32"/>
      <c r="F902" s="32"/>
      <c r="G902" s="32"/>
      <c r="H902" s="32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32"/>
      <c r="B903" s="32"/>
      <c r="C903" s="32"/>
      <c r="D903" s="32"/>
      <c r="E903" s="32"/>
      <c r="F903" s="32"/>
      <c r="G903" s="32"/>
      <c r="H903" s="32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32"/>
      <c r="B904" s="32"/>
      <c r="C904" s="32"/>
      <c r="D904" s="32"/>
      <c r="E904" s="32"/>
      <c r="F904" s="32"/>
      <c r="G904" s="32"/>
      <c r="H904" s="32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32"/>
      <c r="B905" s="32"/>
      <c r="C905" s="32"/>
      <c r="D905" s="32"/>
      <c r="E905" s="32"/>
      <c r="F905" s="32"/>
      <c r="G905" s="32"/>
      <c r="H905" s="32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32"/>
      <c r="B906" s="32"/>
      <c r="C906" s="32"/>
      <c r="D906" s="32"/>
      <c r="E906" s="32"/>
      <c r="F906" s="32"/>
      <c r="G906" s="32"/>
      <c r="H906" s="32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32"/>
      <c r="B907" s="32"/>
      <c r="C907" s="32"/>
      <c r="D907" s="32"/>
      <c r="E907" s="32"/>
      <c r="F907" s="32"/>
      <c r="G907" s="32"/>
      <c r="H907" s="32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32"/>
      <c r="B908" s="32"/>
      <c r="C908" s="32"/>
      <c r="D908" s="32"/>
      <c r="E908" s="32"/>
      <c r="F908" s="32"/>
      <c r="G908" s="32"/>
      <c r="H908" s="32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32"/>
      <c r="B909" s="32"/>
      <c r="C909" s="32"/>
      <c r="D909" s="32"/>
      <c r="E909" s="32"/>
      <c r="F909" s="32"/>
      <c r="G909" s="32"/>
      <c r="H909" s="32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32"/>
      <c r="B910" s="32"/>
      <c r="C910" s="32"/>
      <c r="D910" s="32"/>
      <c r="E910" s="32"/>
      <c r="F910" s="32"/>
      <c r="G910" s="32"/>
      <c r="H910" s="32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32"/>
      <c r="B911" s="32"/>
      <c r="C911" s="32"/>
      <c r="D911" s="32"/>
      <c r="E911" s="32"/>
      <c r="F911" s="32"/>
      <c r="G911" s="32"/>
      <c r="H911" s="32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32"/>
      <c r="B912" s="32"/>
      <c r="C912" s="32"/>
      <c r="D912" s="32"/>
      <c r="E912" s="32"/>
      <c r="F912" s="32"/>
      <c r="G912" s="32"/>
      <c r="H912" s="32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32"/>
      <c r="B913" s="32"/>
      <c r="C913" s="32"/>
      <c r="D913" s="32"/>
      <c r="E913" s="32"/>
      <c r="F913" s="32"/>
      <c r="G913" s="32"/>
      <c r="H913" s="32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32"/>
      <c r="B914" s="32"/>
      <c r="C914" s="32"/>
      <c r="D914" s="32"/>
      <c r="E914" s="32"/>
      <c r="F914" s="32"/>
      <c r="G914" s="32"/>
      <c r="H914" s="32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32"/>
      <c r="B915" s="32"/>
      <c r="C915" s="32"/>
      <c r="D915" s="32"/>
      <c r="E915" s="32"/>
      <c r="F915" s="32"/>
      <c r="G915" s="32"/>
      <c r="H915" s="32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32"/>
      <c r="B916" s="32"/>
      <c r="C916" s="32"/>
      <c r="D916" s="32"/>
      <c r="E916" s="32"/>
      <c r="F916" s="32"/>
      <c r="G916" s="32"/>
      <c r="H916" s="32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32"/>
      <c r="B917" s="32"/>
      <c r="C917" s="32"/>
      <c r="D917" s="32"/>
      <c r="E917" s="32"/>
      <c r="F917" s="32"/>
      <c r="G917" s="32"/>
      <c r="H917" s="32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32"/>
      <c r="B918" s="32"/>
      <c r="C918" s="32"/>
      <c r="D918" s="32"/>
      <c r="E918" s="32"/>
      <c r="F918" s="32"/>
      <c r="G918" s="32"/>
      <c r="H918" s="32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32"/>
      <c r="B919" s="32"/>
      <c r="C919" s="32"/>
      <c r="D919" s="32"/>
      <c r="E919" s="32"/>
      <c r="F919" s="32"/>
      <c r="G919" s="32"/>
      <c r="H919" s="32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32"/>
      <c r="B920" s="32"/>
      <c r="C920" s="32"/>
      <c r="D920" s="32"/>
      <c r="E920" s="32"/>
      <c r="F920" s="32"/>
      <c r="G920" s="32"/>
      <c r="H920" s="32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32"/>
      <c r="B921" s="32"/>
      <c r="C921" s="32"/>
      <c r="D921" s="32"/>
      <c r="E921" s="32"/>
      <c r="F921" s="32"/>
      <c r="G921" s="32"/>
      <c r="H921" s="32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32"/>
      <c r="B922" s="32"/>
      <c r="C922" s="32"/>
      <c r="D922" s="32"/>
      <c r="E922" s="32"/>
      <c r="F922" s="32"/>
      <c r="G922" s="32"/>
      <c r="H922" s="32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32"/>
      <c r="B923" s="32"/>
      <c r="C923" s="32"/>
      <c r="D923" s="32"/>
      <c r="E923" s="32"/>
      <c r="F923" s="32"/>
      <c r="G923" s="32"/>
      <c r="H923" s="32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32"/>
      <c r="B924" s="32"/>
      <c r="C924" s="32"/>
      <c r="D924" s="32"/>
      <c r="E924" s="32"/>
      <c r="F924" s="32"/>
      <c r="G924" s="32"/>
      <c r="H924" s="32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32"/>
      <c r="B925" s="32"/>
      <c r="C925" s="32"/>
      <c r="D925" s="32"/>
      <c r="E925" s="32"/>
      <c r="F925" s="32"/>
      <c r="G925" s="32"/>
      <c r="H925" s="32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32"/>
      <c r="B926" s="32"/>
      <c r="C926" s="32"/>
      <c r="D926" s="32"/>
      <c r="E926" s="32"/>
      <c r="F926" s="32"/>
      <c r="G926" s="32"/>
      <c r="H926" s="32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32"/>
      <c r="B927" s="32"/>
      <c r="C927" s="32"/>
      <c r="D927" s="32"/>
      <c r="E927" s="32"/>
      <c r="F927" s="32"/>
      <c r="G927" s="32"/>
      <c r="H927" s="32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32"/>
      <c r="B928" s="32"/>
      <c r="C928" s="32"/>
      <c r="D928" s="32"/>
      <c r="E928" s="32"/>
      <c r="F928" s="32"/>
      <c r="G928" s="32"/>
      <c r="H928" s="32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32"/>
      <c r="B929" s="32"/>
      <c r="C929" s="32"/>
      <c r="D929" s="32"/>
      <c r="E929" s="32"/>
      <c r="F929" s="32"/>
      <c r="G929" s="32"/>
      <c r="H929" s="32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32"/>
      <c r="B930" s="32"/>
      <c r="C930" s="32"/>
      <c r="D930" s="32"/>
      <c r="E930" s="32"/>
      <c r="F930" s="32"/>
      <c r="G930" s="32"/>
      <c r="H930" s="32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32"/>
      <c r="B931" s="32"/>
      <c r="C931" s="32"/>
      <c r="D931" s="32"/>
      <c r="E931" s="32"/>
      <c r="F931" s="32"/>
      <c r="G931" s="32"/>
      <c r="H931" s="32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32"/>
      <c r="B932" s="32"/>
      <c r="C932" s="32"/>
      <c r="D932" s="32"/>
      <c r="E932" s="32"/>
      <c r="F932" s="32"/>
      <c r="G932" s="32"/>
      <c r="H932" s="32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32"/>
      <c r="B933" s="32"/>
      <c r="C933" s="32"/>
      <c r="D933" s="32"/>
      <c r="E933" s="32"/>
      <c r="F933" s="32"/>
      <c r="G933" s="32"/>
      <c r="H933" s="32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32"/>
      <c r="B934" s="32"/>
      <c r="C934" s="32"/>
      <c r="D934" s="32"/>
      <c r="E934" s="32"/>
      <c r="F934" s="32"/>
      <c r="G934" s="32"/>
      <c r="H934" s="32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32"/>
      <c r="B935" s="32"/>
      <c r="C935" s="32"/>
      <c r="D935" s="32"/>
      <c r="E935" s="32"/>
      <c r="F935" s="32"/>
      <c r="G935" s="32"/>
      <c r="H935" s="32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32"/>
      <c r="B936" s="32"/>
      <c r="C936" s="32"/>
      <c r="D936" s="32"/>
      <c r="E936" s="32"/>
      <c r="F936" s="32"/>
      <c r="G936" s="32"/>
      <c r="H936" s="32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32"/>
      <c r="B937" s="32"/>
      <c r="C937" s="32"/>
      <c r="D937" s="32"/>
      <c r="E937" s="32"/>
      <c r="F937" s="32"/>
      <c r="G937" s="32"/>
      <c r="H937" s="32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32"/>
      <c r="B938" s="32"/>
      <c r="C938" s="32"/>
      <c r="D938" s="32"/>
      <c r="E938" s="32"/>
      <c r="F938" s="32"/>
      <c r="G938" s="32"/>
      <c r="H938" s="32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32"/>
      <c r="B939" s="32"/>
      <c r="C939" s="32"/>
      <c r="D939" s="32"/>
      <c r="E939" s="32"/>
      <c r="F939" s="32"/>
      <c r="G939" s="32"/>
      <c r="H939" s="32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32"/>
      <c r="B940" s="32"/>
      <c r="C940" s="32"/>
      <c r="D940" s="32"/>
      <c r="E940" s="32"/>
      <c r="F940" s="32"/>
      <c r="G940" s="32"/>
      <c r="H940" s="32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32"/>
      <c r="B941" s="32"/>
      <c r="C941" s="32"/>
      <c r="D941" s="32"/>
      <c r="E941" s="32"/>
      <c r="F941" s="32"/>
      <c r="G941" s="32"/>
      <c r="H941" s="32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32"/>
      <c r="B942" s="32"/>
      <c r="C942" s="32"/>
      <c r="D942" s="32"/>
      <c r="E942" s="32"/>
      <c r="F942" s="32"/>
      <c r="G942" s="32"/>
      <c r="H942" s="32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32"/>
      <c r="B943" s="32"/>
      <c r="C943" s="32"/>
      <c r="D943" s="32"/>
      <c r="E943" s="32"/>
      <c r="F943" s="32"/>
      <c r="G943" s="32"/>
      <c r="H943" s="32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32"/>
      <c r="B944" s="32"/>
      <c r="C944" s="32"/>
      <c r="D944" s="32"/>
      <c r="E944" s="32"/>
      <c r="F944" s="32"/>
      <c r="G944" s="32"/>
      <c r="H944" s="32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32"/>
      <c r="B945" s="32"/>
      <c r="C945" s="32"/>
      <c r="D945" s="32"/>
      <c r="E945" s="32"/>
      <c r="F945" s="32"/>
      <c r="G945" s="32"/>
      <c r="H945" s="32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32"/>
      <c r="B946" s="32"/>
      <c r="C946" s="32"/>
      <c r="D946" s="32"/>
      <c r="E946" s="32"/>
      <c r="F946" s="32"/>
      <c r="G946" s="32"/>
      <c r="H946" s="32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32"/>
      <c r="B947" s="32"/>
      <c r="C947" s="32"/>
      <c r="D947" s="32"/>
      <c r="E947" s="32"/>
      <c r="F947" s="32"/>
      <c r="G947" s="32"/>
      <c r="H947" s="32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32"/>
      <c r="B948" s="32"/>
      <c r="C948" s="32"/>
      <c r="D948" s="32"/>
      <c r="E948" s="32"/>
      <c r="F948" s="32"/>
      <c r="G948" s="32"/>
      <c r="H948" s="32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32"/>
      <c r="B949" s="32"/>
      <c r="C949" s="32"/>
      <c r="D949" s="32"/>
      <c r="E949" s="32"/>
      <c r="F949" s="32"/>
      <c r="G949" s="32"/>
      <c r="H949" s="32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32"/>
      <c r="B950" s="32"/>
      <c r="C950" s="32"/>
      <c r="D950" s="32"/>
      <c r="E950" s="32"/>
      <c r="F950" s="32"/>
      <c r="G950" s="32"/>
      <c r="H950" s="32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32"/>
      <c r="B951" s="32"/>
      <c r="C951" s="32"/>
      <c r="D951" s="32"/>
      <c r="E951" s="32"/>
      <c r="F951" s="32"/>
      <c r="G951" s="32"/>
      <c r="H951" s="32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32"/>
      <c r="B952" s="32"/>
      <c r="C952" s="32"/>
      <c r="D952" s="32"/>
      <c r="E952" s="32"/>
      <c r="F952" s="32"/>
      <c r="G952" s="32"/>
      <c r="H952" s="32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32"/>
      <c r="B953" s="32"/>
      <c r="C953" s="32"/>
      <c r="D953" s="32"/>
      <c r="E953" s="32"/>
      <c r="F953" s="32"/>
      <c r="G953" s="32"/>
      <c r="H953" s="32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32"/>
      <c r="B954" s="32"/>
      <c r="C954" s="32"/>
      <c r="D954" s="32"/>
      <c r="E954" s="32"/>
      <c r="F954" s="32"/>
      <c r="G954" s="32"/>
      <c r="H954" s="32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32"/>
      <c r="B955" s="32"/>
      <c r="C955" s="32"/>
      <c r="D955" s="32"/>
      <c r="E955" s="32"/>
      <c r="F955" s="32"/>
      <c r="G955" s="32"/>
      <c r="H955" s="32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32"/>
      <c r="B956" s="32"/>
      <c r="C956" s="32"/>
      <c r="D956" s="32"/>
      <c r="E956" s="32"/>
      <c r="F956" s="32"/>
      <c r="G956" s="32"/>
      <c r="H956" s="32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32"/>
      <c r="B957" s="32"/>
      <c r="C957" s="32"/>
      <c r="D957" s="32"/>
      <c r="E957" s="32"/>
      <c r="F957" s="32"/>
      <c r="G957" s="32"/>
      <c r="H957" s="32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32"/>
      <c r="B958" s="32"/>
      <c r="C958" s="32"/>
      <c r="D958" s="32"/>
      <c r="E958" s="32"/>
      <c r="F958" s="32"/>
      <c r="G958" s="32"/>
      <c r="H958" s="32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32"/>
      <c r="B959" s="32"/>
      <c r="C959" s="32"/>
      <c r="D959" s="32"/>
      <c r="E959" s="32"/>
      <c r="F959" s="32"/>
      <c r="G959" s="32"/>
      <c r="H959" s="32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32"/>
      <c r="B960" s="32"/>
      <c r="C960" s="32"/>
      <c r="D960" s="32"/>
      <c r="E960" s="32"/>
      <c r="F960" s="32"/>
      <c r="G960" s="32"/>
      <c r="H960" s="32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32"/>
      <c r="B961" s="32"/>
      <c r="C961" s="32"/>
      <c r="D961" s="32"/>
      <c r="E961" s="32"/>
      <c r="F961" s="32"/>
      <c r="G961" s="32"/>
      <c r="H961" s="32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32"/>
      <c r="B962" s="32"/>
      <c r="C962" s="32"/>
      <c r="D962" s="32"/>
      <c r="E962" s="32"/>
      <c r="F962" s="32"/>
      <c r="G962" s="32"/>
      <c r="H962" s="32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32"/>
      <c r="B963" s="32"/>
      <c r="C963" s="32"/>
      <c r="D963" s="32"/>
      <c r="E963" s="32"/>
      <c r="F963" s="32"/>
      <c r="G963" s="32"/>
      <c r="H963" s="32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32"/>
      <c r="B964" s="32"/>
      <c r="C964" s="32"/>
      <c r="D964" s="32"/>
      <c r="E964" s="32"/>
      <c r="F964" s="32"/>
      <c r="G964" s="32"/>
      <c r="H964" s="32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32"/>
      <c r="B965" s="32"/>
      <c r="C965" s="32"/>
      <c r="D965" s="32"/>
      <c r="E965" s="32"/>
      <c r="F965" s="32"/>
      <c r="G965" s="32"/>
      <c r="H965" s="32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32"/>
      <c r="B966" s="32"/>
      <c r="C966" s="32"/>
      <c r="D966" s="32"/>
      <c r="E966" s="32"/>
      <c r="F966" s="32"/>
      <c r="G966" s="32"/>
      <c r="H966" s="32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32"/>
      <c r="B967" s="32"/>
      <c r="C967" s="32"/>
      <c r="D967" s="32"/>
      <c r="E967" s="32"/>
      <c r="F967" s="32"/>
      <c r="G967" s="32"/>
      <c r="H967" s="32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32"/>
      <c r="B968" s="32"/>
      <c r="C968" s="32"/>
      <c r="D968" s="32"/>
      <c r="E968" s="32"/>
      <c r="F968" s="32"/>
      <c r="G968" s="32"/>
      <c r="H968" s="32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32"/>
      <c r="B969" s="32"/>
      <c r="C969" s="32"/>
      <c r="D969" s="32"/>
      <c r="E969" s="32"/>
      <c r="F969" s="32"/>
      <c r="G969" s="32"/>
      <c r="H969" s="32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32"/>
      <c r="B970" s="32"/>
      <c r="C970" s="32"/>
      <c r="D970" s="32"/>
      <c r="E970" s="32"/>
      <c r="F970" s="32"/>
      <c r="G970" s="32"/>
      <c r="H970" s="32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32"/>
      <c r="B971" s="32"/>
      <c r="C971" s="32"/>
      <c r="D971" s="32"/>
      <c r="E971" s="32"/>
      <c r="F971" s="32"/>
      <c r="G971" s="32"/>
      <c r="H971" s="32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32"/>
      <c r="B972" s="32"/>
      <c r="C972" s="32"/>
      <c r="D972" s="32"/>
      <c r="E972" s="32"/>
      <c r="F972" s="32"/>
      <c r="G972" s="32"/>
      <c r="H972" s="32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32"/>
      <c r="B973" s="32"/>
      <c r="C973" s="32"/>
      <c r="D973" s="32"/>
      <c r="E973" s="32"/>
      <c r="F973" s="32"/>
      <c r="G973" s="32"/>
      <c r="H973" s="32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32"/>
      <c r="B974" s="32"/>
      <c r="C974" s="32"/>
      <c r="D974" s="32"/>
      <c r="E974" s="32"/>
      <c r="F974" s="32"/>
      <c r="G974" s="32"/>
      <c r="H974" s="32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32"/>
      <c r="B975" s="32"/>
      <c r="C975" s="32"/>
      <c r="D975" s="32"/>
      <c r="E975" s="32"/>
      <c r="F975" s="32"/>
      <c r="G975" s="32"/>
      <c r="H975" s="32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32"/>
      <c r="B976" s="32"/>
      <c r="C976" s="32"/>
      <c r="D976" s="32"/>
      <c r="E976" s="32"/>
      <c r="F976" s="32"/>
      <c r="G976" s="32"/>
      <c r="H976" s="32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32"/>
      <c r="B977" s="32"/>
      <c r="C977" s="32"/>
      <c r="D977" s="32"/>
      <c r="E977" s="32"/>
      <c r="F977" s="32"/>
      <c r="G977" s="32"/>
      <c r="H977" s="32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32"/>
      <c r="B978" s="32"/>
      <c r="C978" s="32"/>
      <c r="D978" s="32"/>
      <c r="E978" s="32"/>
      <c r="F978" s="32"/>
      <c r="G978" s="32"/>
      <c r="H978" s="32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32"/>
      <c r="B979" s="32"/>
      <c r="C979" s="32"/>
      <c r="D979" s="32"/>
      <c r="E979" s="32"/>
      <c r="F979" s="32"/>
      <c r="G979" s="32"/>
      <c r="H979" s="32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32"/>
      <c r="B980" s="32"/>
      <c r="C980" s="32"/>
      <c r="D980" s="32"/>
      <c r="E980" s="32"/>
      <c r="F980" s="32"/>
      <c r="G980" s="32"/>
      <c r="H980" s="32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32"/>
      <c r="B981" s="32"/>
      <c r="C981" s="32"/>
      <c r="D981" s="32"/>
      <c r="E981" s="32"/>
      <c r="F981" s="32"/>
      <c r="G981" s="32"/>
      <c r="H981" s="32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32"/>
      <c r="B982" s="32"/>
      <c r="C982" s="32"/>
      <c r="D982" s="32"/>
      <c r="E982" s="32"/>
      <c r="F982" s="32"/>
      <c r="G982" s="32"/>
      <c r="H982" s="32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32"/>
      <c r="B983" s="32"/>
      <c r="C983" s="32"/>
      <c r="D983" s="32"/>
      <c r="E983" s="32"/>
      <c r="F983" s="32"/>
      <c r="G983" s="32"/>
      <c r="H983" s="32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32"/>
      <c r="B984" s="32"/>
      <c r="C984" s="32"/>
      <c r="D984" s="32"/>
      <c r="E984" s="32"/>
      <c r="F984" s="32"/>
      <c r="G984" s="32"/>
      <c r="H984" s="32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32"/>
      <c r="B985" s="32"/>
      <c r="C985" s="32"/>
      <c r="D985" s="32"/>
      <c r="E985" s="32"/>
      <c r="F985" s="32"/>
      <c r="G985" s="32"/>
      <c r="H985" s="32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32"/>
      <c r="B986" s="32"/>
      <c r="C986" s="32"/>
      <c r="D986" s="32"/>
      <c r="E986" s="32"/>
      <c r="F986" s="32"/>
      <c r="G986" s="32"/>
      <c r="H986" s="32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32"/>
      <c r="B987" s="32"/>
      <c r="C987" s="32"/>
      <c r="D987" s="32"/>
      <c r="E987" s="32"/>
      <c r="F987" s="32"/>
      <c r="G987" s="32"/>
      <c r="H987" s="32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32"/>
      <c r="B988" s="32"/>
      <c r="C988" s="32"/>
      <c r="D988" s="32"/>
      <c r="E988" s="32"/>
      <c r="F988" s="32"/>
      <c r="G988" s="32"/>
      <c r="H988" s="32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32"/>
      <c r="B989" s="32"/>
      <c r="C989" s="32"/>
      <c r="D989" s="32"/>
      <c r="E989" s="32"/>
      <c r="F989" s="32"/>
      <c r="G989" s="32"/>
      <c r="H989" s="32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32"/>
      <c r="B990" s="32"/>
      <c r="C990" s="32"/>
      <c r="D990" s="32"/>
      <c r="E990" s="32"/>
      <c r="F990" s="32"/>
      <c r="G990" s="32"/>
      <c r="H990" s="32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32"/>
      <c r="B991" s="32"/>
      <c r="C991" s="32"/>
      <c r="D991" s="32"/>
      <c r="E991" s="32"/>
      <c r="F991" s="32"/>
      <c r="G991" s="32"/>
      <c r="H991" s="32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32"/>
      <c r="B992" s="32"/>
      <c r="C992" s="32"/>
      <c r="D992" s="32"/>
      <c r="E992" s="32"/>
      <c r="F992" s="32"/>
      <c r="G992" s="32"/>
      <c r="H992" s="32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32"/>
      <c r="B993" s="32"/>
      <c r="C993" s="32"/>
      <c r="D993" s="32"/>
      <c r="E993" s="32"/>
      <c r="F993" s="32"/>
      <c r="G993" s="32"/>
      <c r="H993" s="32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32"/>
      <c r="B994" s="32"/>
      <c r="C994" s="32"/>
      <c r="D994" s="32"/>
      <c r="E994" s="32"/>
      <c r="F994" s="32"/>
      <c r="G994" s="32"/>
      <c r="H994" s="32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32"/>
      <c r="B995" s="32"/>
      <c r="C995" s="32"/>
      <c r="D995" s="32"/>
      <c r="E995" s="32"/>
      <c r="F995" s="32"/>
      <c r="G995" s="32"/>
      <c r="H995" s="32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32"/>
      <c r="B996" s="32"/>
      <c r="C996" s="32"/>
      <c r="D996" s="32"/>
      <c r="E996" s="32"/>
      <c r="F996" s="32"/>
      <c r="G996" s="32"/>
      <c r="H996" s="32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32"/>
      <c r="B997" s="32"/>
      <c r="C997" s="32"/>
      <c r="D997" s="32"/>
      <c r="E997" s="32"/>
      <c r="F997" s="32"/>
      <c r="G997" s="32"/>
      <c r="H997" s="32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32"/>
      <c r="B998" s="32"/>
      <c r="C998" s="32"/>
      <c r="D998" s="32"/>
      <c r="E998" s="32"/>
      <c r="F998" s="32"/>
      <c r="G998" s="32"/>
      <c r="H998" s="32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32"/>
      <c r="B999" s="32"/>
      <c r="C999" s="32"/>
      <c r="D999" s="32"/>
      <c r="E999" s="32"/>
      <c r="F999" s="32"/>
      <c r="G999" s="32"/>
      <c r="H999" s="32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32"/>
      <c r="B1000" s="32"/>
      <c r="C1000" s="32"/>
      <c r="D1000" s="32"/>
      <c r="E1000" s="32"/>
      <c r="F1000" s="32"/>
      <c r="G1000" s="32"/>
      <c r="H1000" s="32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6">
    <mergeCell ref="B24:G24"/>
    <mergeCell ref="J12:J13"/>
    <mergeCell ref="K12:K13"/>
    <mergeCell ref="O12:O13"/>
    <mergeCell ref="G1:Q1"/>
    <mergeCell ref="G2:O2"/>
    <mergeCell ref="G3:O3"/>
    <mergeCell ref="G4:O4"/>
    <mergeCell ref="B11:G11"/>
    <mergeCell ref="H12:H13"/>
    <mergeCell ref="I12:I13"/>
    <mergeCell ref="A12:A13"/>
    <mergeCell ref="B12:G12"/>
    <mergeCell ref="L12:L13"/>
    <mergeCell ref="M12:M13"/>
    <mergeCell ref="N12:N1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856"/>
  <sheetViews>
    <sheetView topLeftCell="A694" zoomScaleNormal="100" workbookViewId="0">
      <selection activeCell="H722" sqref="H722"/>
    </sheetView>
  </sheetViews>
  <sheetFormatPr baseColWidth="10" defaultColWidth="12.5703125" defaultRowHeight="15" customHeight="1"/>
  <cols>
    <col min="1" max="1" width="10" customWidth="1"/>
    <col min="2" max="2" width="6.85546875" customWidth="1"/>
    <col min="3" max="3" width="6.28515625" customWidth="1"/>
    <col min="4" max="4" width="6" customWidth="1"/>
    <col min="5" max="6" width="6.28515625" customWidth="1"/>
    <col min="7" max="7" width="7" customWidth="1"/>
    <col min="8" max="8" width="15.7109375" customWidth="1"/>
    <col min="9" max="10" width="11.42578125" customWidth="1"/>
    <col min="11" max="11" width="11" customWidth="1"/>
    <col min="12" max="15" width="11.42578125" customWidth="1"/>
    <col min="16" max="34" width="10" customWidth="1"/>
    <col min="35" max="36" width="11.42578125" customWidth="1"/>
    <col min="37" max="48" width="10" customWidth="1"/>
  </cols>
  <sheetData>
    <row r="1" spans="1:39" ht="12.75" customHeight="1">
      <c r="A1" s="185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2"/>
      <c r="N1" s="2"/>
      <c r="O1" s="1"/>
      <c r="AI1" s="3"/>
      <c r="AJ1" s="3"/>
    </row>
    <row r="2" spans="1:39" ht="12.75" customHeight="1">
      <c r="A2" s="4" t="s">
        <v>0</v>
      </c>
      <c r="I2" s="5"/>
      <c r="J2" s="5"/>
      <c r="L2" s="5"/>
      <c r="M2" s="6"/>
      <c r="N2" s="6"/>
      <c r="O2" s="5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</row>
    <row r="3" spans="1:39" ht="25.5" customHeight="1">
      <c r="B3" s="185" t="s">
        <v>1</v>
      </c>
      <c r="C3" s="186"/>
      <c r="D3" s="186"/>
      <c r="E3" s="186"/>
      <c r="F3" s="186"/>
      <c r="G3" s="186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X3" s="11" t="s">
        <v>5</v>
      </c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3"/>
      <c r="AJ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4" t="s">
        <v>10</v>
      </c>
      <c r="I4" s="15"/>
      <c r="J4" s="15"/>
      <c r="K4" s="16"/>
      <c r="L4" s="17"/>
      <c r="M4" s="6"/>
      <c r="N4" s="6"/>
      <c r="O4" s="5"/>
      <c r="X4" s="187" t="s">
        <v>11</v>
      </c>
      <c r="Y4" s="186"/>
      <c r="Z4" s="186"/>
      <c r="AA4" s="186"/>
      <c r="AB4" s="186"/>
      <c r="AC4" s="186"/>
      <c r="AD4" s="186"/>
      <c r="AE4" s="186"/>
      <c r="AF4" s="186"/>
      <c r="AG4" s="186"/>
      <c r="AH4" s="11"/>
      <c r="AI4" s="3"/>
      <c r="AJ4" s="3"/>
    </row>
    <row r="5" spans="1:39" ht="12.75" customHeight="1">
      <c r="A5" s="13">
        <v>9701</v>
      </c>
      <c r="B5" s="13">
        <v>86</v>
      </c>
      <c r="C5" s="13"/>
      <c r="D5" s="13"/>
      <c r="E5" s="13"/>
      <c r="F5" s="13"/>
      <c r="G5" s="13"/>
      <c r="H5" s="19"/>
      <c r="I5" s="15"/>
      <c r="J5" s="15"/>
      <c r="K5" s="16"/>
      <c r="L5" s="17"/>
      <c r="M5" s="20">
        <f>B5</f>
        <v>86</v>
      </c>
      <c r="N5" s="6"/>
      <c r="O5" s="5"/>
      <c r="Q5" s="5"/>
      <c r="R5" s="5"/>
      <c r="S5" s="5"/>
      <c r="T5" s="5"/>
      <c r="W5" s="21" t="s">
        <v>12</v>
      </c>
      <c r="X5" s="1">
        <v>9701</v>
      </c>
      <c r="Y5" s="2">
        <v>9702</v>
      </c>
      <c r="Z5" s="2">
        <v>9801</v>
      </c>
      <c r="AA5" s="2">
        <v>9802</v>
      </c>
      <c r="AB5" s="2">
        <v>9901</v>
      </c>
      <c r="AC5" s="2">
        <v>9902</v>
      </c>
      <c r="AD5" s="22" t="s">
        <v>13</v>
      </c>
      <c r="AE5" s="22" t="s">
        <v>14</v>
      </c>
      <c r="AF5" s="22" t="s">
        <v>15</v>
      </c>
      <c r="AG5" s="22" t="s">
        <v>16</v>
      </c>
      <c r="AH5" s="22" t="s">
        <v>17</v>
      </c>
      <c r="AI5" s="22" t="s">
        <v>18</v>
      </c>
      <c r="AJ5" s="22" t="s">
        <v>19</v>
      </c>
      <c r="AK5" s="22" t="s">
        <v>20</v>
      </c>
      <c r="AL5" s="22" t="s">
        <v>21</v>
      </c>
      <c r="AM5" s="22" t="s">
        <v>22</v>
      </c>
    </row>
    <row r="6" spans="1:39" ht="12.75" customHeight="1">
      <c r="A6" s="13">
        <v>9702</v>
      </c>
      <c r="B6" s="13"/>
      <c r="C6" s="13">
        <v>69</v>
      </c>
      <c r="D6" s="13"/>
      <c r="E6" s="13"/>
      <c r="F6" s="13"/>
      <c r="G6" s="13"/>
      <c r="H6" s="19"/>
      <c r="I6" s="15"/>
      <c r="J6" s="15"/>
      <c r="K6" s="16"/>
      <c r="L6" s="17">
        <f>C6/B5</f>
        <v>0.80232558139534882</v>
      </c>
      <c r="M6" s="20">
        <v>72</v>
      </c>
      <c r="N6" s="23">
        <f t="shared" ref="N6:N17" si="0">M6/M5</f>
        <v>0.83720930232558144</v>
      </c>
      <c r="O6" s="5">
        <f t="shared" ref="O6:O17" si="1">100%-N6</f>
        <v>0.16279069767441856</v>
      </c>
      <c r="P6" s="4" t="s">
        <v>2</v>
      </c>
      <c r="W6" s="24" t="s">
        <v>23</v>
      </c>
      <c r="X6" s="23">
        <f>C6/B5</f>
        <v>0.80232558139534882</v>
      </c>
      <c r="Y6" s="23">
        <f>C27/B26</f>
        <v>0.7887517146776406</v>
      </c>
      <c r="Z6" s="23">
        <f>C48/B47</f>
        <v>0.60377358490566035</v>
      </c>
      <c r="AA6" s="23">
        <f>C68/B67</f>
        <v>1</v>
      </c>
      <c r="AB6" s="23">
        <f>C90/B89</f>
        <v>0.84615384615384615</v>
      </c>
      <c r="AC6" s="25">
        <f>C108/B107</f>
        <v>0.82711442786069655</v>
      </c>
      <c r="AD6" s="25">
        <f>C126/B125</f>
        <v>0.98979591836734693</v>
      </c>
      <c r="AE6" s="25">
        <f t="shared" ref="AE6:AE10" si="2">L146</f>
        <v>0.78909465020576131</v>
      </c>
      <c r="AF6" s="25">
        <f t="shared" ref="AF6:AF10" si="3">L162</f>
        <v>0.6</v>
      </c>
      <c r="AG6" s="25">
        <f t="shared" ref="AG6:AG10" si="4">L179</f>
        <v>1</v>
      </c>
      <c r="AH6" s="3">
        <f t="shared" ref="AH6:AH10" si="5">L196</f>
        <v>0.65420560747663548</v>
      </c>
      <c r="AI6" s="3">
        <f t="shared" ref="AI6:AI10" si="6">L214</f>
        <v>0.86183465458663644</v>
      </c>
      <c r="AJ6" s="3">
        <f t="shared" ref="AJ6:AJ10" si="7">L231</f>
        <v>0.45918367346938777</v>
      </c>
      <c r="AK6" s="5">
        <f t="shared" ref="AK6:AK9" si="8">L247</f>
        <v>0.86293206197854588</v>
      </c>
      <c r="AL6" s="5">
        <f t="shared" ref="AL6:AL8" si="9">L262</f>
        <v>0.57009345794392519</v>
      </c>
      <c r="AM6" s="5">
        <f t="shared" ref="AM6:AM7" si="10">L276</f>
        <v>0.88522588522588519</v>
      </c>
    </row>
    <row r="7" spans="1:39" ht="12.75" customHeight="1">
      <c r="A7" s="13">
        <v>9801</v>
      </c>
      <c r="B7" s="13"/>
      <c r="C7" s="13"/>
      <c r="D7" s="13">
        <v>59</v>
      </c>
      <c r="E7" s="13"/>
      <c r="F7" s="13"/>
      <c r="G7" s="13"/>
      <c r="H7" s="19"/>
      <c r="I7" s="15"/>
      <c r="J7" s="15"/>
      <c r="K7" s="16"/>
      <c r="L7" s="17">
        <f>D7/C6</f>
        <v>0.85507246376811596</v>
      </c>
      <c r="M7" s="20">
        <v>68</v>
      </c>
      <c r="N7" s="23">
        <f t="shared" si="0"/>
        <v>0.94444444444444442</v>
      </c>
      <c r="O7" s="5">
        <f t="shared" si="1"/>
        <v>5.555555555555558E-2</v>
      </c>
      <c r="P7" s="4">
        <v>9701</v>
      </c>
      <c r="Q7" s="5">
        <f>I19</f>
        <v>0.31395348837209303</v>
      </c>
      <c r="W7" s="24" t="s">
        <v>24</v>
      </c>
      <c r="X7" s="23">
        <f>D7/C6</f>
        <v>0.85507246376811596</v>
      </c>
      <c r="Y7" s="23">
        <f>D28/C27</f>
        <v>0.89913043478260868</v>
      </c>
      <c r="Z7" s="23">
        <f>D49/C48</f>
        <v>1</v>
      </c>
      <c r="AA7" s="23">
        <f>D69/C68</f>
        <v>0.8432017543859649</v>
      </c>
      <c r="AB7" s="25">
        <f>D91/C90</f>
        <v>0.51515151515151514</v>
      </c>
      <c r="AC7" s="25">
        <f>D109/C108</f>
        <v>1</v>
      </c>
      <c r="AD7" s="25">
        <f>D127/C126</f>
        <v>0.50515463917525771</v>
      </c>
      <c r="AE7" s="25">
        <f t="shared" si="2"/>
        <v>0.93481095176010431</v>
      </c>
      <c r="AF7" s="25">
        <f t="shared" si="3"/>
        <v>1</v>
      </c>
      <c r="AG7" s="25">
        <f t="shared" si="4"/>
        <v>0.79296875</v>
      </c>
      <c r="AH7" s="3">
        <f t="shared" si="5"/>
        <v>0.82857142857142863</v>
      </c>
      <c r="AI7" s="3">
        <f t="shared" si="6"/>
        <v>1</v>
      </c>
      <c r="AJ7" s="3">
        <f t="shared" si="7"/>
        <v>1</v>
      </c>
      <c r="AK7" s="5">
        <f t="shared" si="8"/>
        <v>0.95441988950276246</v>
      </c>
      <c r="AL7" s="5">
        <f t="shared" si="9"/>
        <v>0.88524590163934425</v>
      </c>
      <c r="AM7" s="5">
        <f t="shared" si="10"/>
        <v>0.96413793103448275</v>
      </c>
    </row>
    <row r="8" spans="1:39" ht="12.75" customHeight="1">
      <c r="A8" s="13">
        <v>9802</v>
      </c>
      <c r="B8" s="13"/>
      <c r="C8" s="13"/>
      <c r="D8" s="13"/>
      <c r="E8" s="13">
        <v>42</v>
      </c>
      <c r="F8" s="13"/>
      <c r="G8" s="13"/>
      <c r="H8" s="19"/>
      <c r="I8" s="15"/>
      <c r="J8" s="15"/>
      <c r="K8" s="16"/>
      <c r="L8" s="17">
        <f>E8/D7</f>
        <v>0.71186440677966101</v>
      </c>
      <c r="M8" s="20">
        <v>57</v>
      </c>
      <c r="N8" s="23">
        <f t="shared" si="0"/>
        <v>0.83823529411764708</v>
      </c>
      <c r="O8" s="5">
        <f t="shared" si="1"/>
        <v>0.16176470588235292</v>
      </c>
      <c r="P8" s="4">
        <v>9702</v>
      </c>
      <c r="Q8" s="5">
        <f>I40</f>
        <v>0.47736625514403291</v>
      </c>
      <c r="W8" s="24" t="s">
        <v>25</v>
      </c>
      <c r="X8" s="23">
        <f>E8/D7</f>
        <v>0.71186440677966101</v>
      </c>
      <c r="Y8" s="23">
        <f>E29/D28</f>
        <v>1</v>
      </c>
      <c r="Z8" s="23">
        <f>E50/D49</f>
        <v>0.71875</v>
      </c>
      <c r="AA8" s="25">
        <f>E70/D69</f>
        <v>0.68530559167750327</v>
      </c>
      <c r="AB8" s="25">
        <f>E92/D91</f>
        <v>0.91176470588235292</v>
      </c>
      <c r="AC8" s="25">
        <f>E110/D109</f>
        <v>0.88120300751879699</v>
      </c>
      <c r="AD8" s="25">
        <f>E128/D127</f>
        <v>0.89795918367346939</v>
      </c>
      <c r="AE8" s="25">
        <f t="shared" si="2"/>
        <v>1</v>
      </c>
      <c r="AF8" s="25">
        <f t="shared" si="3"/>
        <v>0.53703703703703709</v>
      </c>
      <c r="AG8" s="25">
        <f t="shared" si="4"/>
        <v>0.90311986863711002</v>
      </c>
      <c r="AH8" s="3">
        <f t="shared" si="5"/>
        <v>1</v>
      </c>
      <c r="AI8" s="3">
        <f t="shared" si="6"/>
        <v>0.90407358738501975</v>
      </c>
      <c r="AJ8" s="3">
        <f t="shared" si="7"/>
        <v>0.77777777777777779</v>
      </c>
      <c r="AK8" s="5">
        <f t="shared" si="8"/>
        <v>0.90159189580318377</v>
      </c>
      <c r="AL8" s="5">
        <f t="shared" si="9"/>
        <v>0.81481481481481477</v>
      </c>
    </row>
    <row r="9" spans="1:39" ht="12.75" customHeight="1">
      <c r="A9" s="13">
        <v>9901</v>
      </c>
      <c r="B9" s="13"/>
      <c r="C9" s="13"/>
      <c r="D9" s="13"/>
      <c r="E9" s="13"/>
      <c r="F9" s="13">
        <v>35</v>
      </c>
      <c r="G9" s="13"/>
      <c r="H9" s="19">
        <v>7</v>
      </c>
      <c r="I9" s="15"/>
      <c r="J9" s="15"/>
      <c r="K9" s="16"/>
      <c r="L9" s="17">
        <f>F9/E8</f>
        <v>0.83333333333333337</v>
      </c>
      <c r="M9" s="20">
        <v>72</v>
      </c>
      <c r="N9" s="23">
        <f t="shared" si="0"/>
        <v>1.263157894736842</v>
      </c>
      <c r="O9" s="5">
        <f t="shared" si="1"/>
        <v>-0.26315789473684204</v>
      </c>
      <c r="P9" s="4">
        <v>9801</v>
      </c>
      <c r="Q9" s="5">
        <f>I61</f>
        <v>0.22641509433962265</v>
      </c>
      <c r="W9" s="24" t="s">
        <v>26</v>
      </c>
      <c r="X9" s="23">
        <f>F9/E8</f>
        <v>0.83333333333333337</v>
      </c>
      <c r="Y9" s="23">
        <f>F30/E29</f>
        <v>0.88007736943907156</v>
      </c>
      <c r="Z9" s="25">
        <f>F51/E50</f>
        <v>0.52173913043478259</v>
      </c>
      <c r="AA9" s="25">
        <f>F71/E70</f>
        <v>1</v>
      </c>
      <c r="AB9" s="25">
        <f>F93/E92</f>
        <v>0.64516129032258063</v>
      </c>
      <c r="AC9" s="25">
        <f>F111/E110</f>
        <v>0.9539249146757679</v>
      </c>
      <c r="AD9" s="25">
        <f>F129/E128</f>
        <v>0.86363636363636365</v>
      </c>
      <c r="AE9" s="25">
        <f t="shared" si="2"/>
        <v>0.85076708507670851</v>
      </c>
      <c r="AF9" s="25">
        <f t="shared" si="3"/>
        <v>1</v>
      </c>
      <c r="AG9" s="25">
        <f t="shared" si="4"/>
        <v>1</v>
      </c>
      <c r="AH9" s="3">
        <f t="shared" si="5"/>
        <v>0.60344827586206895</v>
      </c>
      <c r="AI9" s="3">
        <f t="shared" si="6"/>
        <v>0.91424418604651159</v>
      </c>
      <c r="AJ9" s="3">
        <f t="shared" si="7"/>
        <v>0.68571428571428572</v>
      </c>
      <c r="AK9" s="5">
        <f t="shared" si="8"/>
        <v>0.913322632423756</v>
      </c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v>33</v>
      </c>
      <c r="H10" s="19">
        <v>20</v>
      </c>
      <c r="I10" s="15"/>
      <c r="J10" s="15"/>
      <c r="K10" s="16"/>
      <c r="L10" s="17">
        <f>G10/F9</f>
        <v>0.94285714285714284</v>
      </c>
      <c r="M10" s="20">
        <v>42</v>
      </c>
      <c r="N10" s="23">
        <f t="shared" si="0"/>
        <v>0.58333333333333337</v>
      </c>
      <c r="O10" s="5">
        <f t="shared" si="1"/>
        <v>0.41666666666666663</v>
      </c>
      <c r="P10" s="4">
        <v>9802</v>
      </c>
      <c r="Q10" s="5">
        <f>I83</f>
        <v>0.38706140350877194</v>
      </c>
      <c r="W10" s="24" t="s">
        <v>27</v>
      </c>
      <c r="X10" s="23">
        <f>G10/F9</f>
        <v>0.94285714285714284</v>
      </c>
      <c r="Y10" s="25">
        <f>G31/F30</f>
        <v>0.99120879120879124</v>
      </c>
      <c r="Z10" s="25">
        <f>G52/F51</f>
        <v>1</v>
      </c>
      <c r="AA10" s="25">
        <f>G72/F71</f>
        <v>1</v>
      </c>
      <c r="AB10" s="25">
        <f>G94/F93</f>
        <v>1</v>
      </c>
      <c r="AC10" s="25">
        <f>G112/F111</f>
        <v>1</v>
      </c>
      <c r="AD10" s="25">
        <f>G130/F129</f>
        <v>0.84210526315789469</v>
      </c>
      <c r="AE10" s="25">
        <f t="shared" si="2"/>
        <v>1</v>
      </c>
      <c r="AF10" s="25">
        <f t="shared" si="3"/>
        <v>1</v>
      </c>
      <c r="AG10" s="25">
        <f t="shared" si="4"/>
        <v>0.98545454545454547</v>
      </c>
      <c r="AH10" s="3">
        <f t="shared" si="5"/>
        <v>1</v>
      </c>
      <c r="AI10" s="3">
        <f t="shared" si="6"/>
        <v>1</v>
      </c>
      <c r="AJ10" s="3">
        <f t="shared" si="7"/>
        <v>1.125</v>
      </c>
    </row>
    <row r="11" spans="1:39" ht="12.75" customHeight="1">
      <c r="A11" s="27" t="s">
        <v>13</v>
      </c>
      <c r="B11" s="13"/>
      <c r="C11" s="13"/>
      <c r="D11" s="13"/>
      <c r="E11" s="13"/>
      <c r="F11" s="13"/>
      <c r="G11" s="13">
        <v>8</v>
      </c>
      <c r="H11" s="19">
        <v>5</v>
      </c>
      <c r="I11" s="15"/>
      <c r="J11" s="15"/>
      <c r="K11" s="16"/>
      <c r="L11" s="17"/>
      <c r="M11" s="20">
        <v>11</v>
      </c>
      <c r="N11" s="23">
        <f t="shared" si="0"/>
        <v>0.26190476190476192</v>
      </c>
      <c r="O11" s="5">
        <f t="shared" si="1"/>
        <v>0.73809523809523814</v>
      </c>
      <c r="P11" s="4">
        <v>9901</v>
      </c>
      <c r="Q11" s="5">
        <f>I101</f>
        <v>0.14102564102564102</v>
      </c>
      <c r="W11" s="28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9"/>
      <c r="AI11" s="3"/>
      <c r="AJ11" s="3"/>
    </row>
    <row r="12" spans="1:39" ht="12.75" customHeight="1">
      <c r="A12" s="27" t="s">
        <v>14</v>
      </c>
      <c r="B12" s="13"/>
      <c r="C12" s="13"/>
      <c r="D12" s="13"/>
      <c r="E12" s="13"/>
      <c r="F12" s="13"/>
      <c r="G12" s="13">
        <v>6</v>
      </c>
      <c r="H12" s="19">
        <v>2</v>
      </c>
      <c r="I12" s="15"/>
      <c r="J12" s="15"/>
      <c r="K12" s="16"/>
      <c r="L12" s="17"/>
      <c r="M12" s="20">
        <v>9</v>
      </c>
      <c r="N12" s="23">
        <f t="shared" si="0"/>
        <v>0.81818181818181823</v>
      </c>
      <c r="O12" s="5">
        <f t="shared" si="1"/>
        <v>0.18181818181818177</v>
      </c>
      <c r="P12" s="4">
        <v>9902</v>
      </c>
      <c r="Q12" s="3">
        <f>I101</f>
        <v>0.14102564102564102</v>
      </c>
      <c r="R12" s="3"/>
      <c r="S12" s="3"/>
      <c r="T12" s="3"/>
      <c r="W12" s="28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9"/>
      <c r="AI12" s="3"/>
      <c r="AJ12" s="3"/>
    </row>
    <row r="13" spans="1:39" ht="12.75" customHeight="1">
      <c r="A13" s="27" t="s">
        <v>15</v>
      </c>
      <c r="B13" s="13"/>
      <c r="C13" s="13"/>
      <c r="D13" s="13"/>
      <c r="E13" s="13"/>
      <c r="F13" s="13"/>
      <c r="G13" s="13">
        <v>1</v>
      </c>
      <c r="H13" s="19">
        <v>3</v>
      </c>
      <c r="I13" s="15"/>
      <c r="J13" s="15"/>
      <c r="K13" s="16"/>
      <c r="L13" s="17"/>
      <c r="M13" s="20">
        <v>2</v>
      </c>
      <c r="N13" s="23">
        <f t="shared" si="0"/>
        <v>0.22222222222222221</v>
      </c>
      <c r="O13" s="5">
        <f t="shared" si="1"/>
        <v>0.77777777777777779</v>
      </c>
      <c r="P13" s="30" t="s">
        <v>13</v>
      </c>
      <c r="Q13" s="5">
        <f>I139</f>
        <v>0.22448979591836735</v>
      </c>
      <c r="W13" s="28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9"/>
      <c r="AI13" s="3"/>
      <c r="AJ13" s="3"/>
    </row>
    <row r="14" spans="1:39" ht="12.75" customHeight="1">
      <c r="A14" s="27" t="s">
        <v>16</v>
      </c>
      <c r="B14" s="13"/>
      <c r="C14" s="13"/>
      <c r="D14" s="13"/>
      <c r="E14" s="13"/>
      <c r="F14" s="13"/>
      <c r="G14" s="13">
        <v>1</v>
      </c>
      <c r="H14" s="19">
        <v>1</v>
      </c>
      <c r="I14" s="15"/>
      <c r="J14" s="15"/>
      <c r="K14" s="16"/>
      <c r="L14" s="17"/>
      <c r="M14" s="20">
        <v>2</v>
      </c>
      <c r="N14" s="23">
        <f t="shared" si="0"/>
        <v>1</v>
      </c>
      <c r="O14" s="5">
        <f t="shared" si="1"/>
        <v>0</v>
      </c>
      <c r="P14" s="30" t="s">
        <v>14</v>
      </c>
      <c r="Q14" s="5">
        <f>I155</f>
        <v>0.51954732510288071</v>
      </c>
      <c r="W14" s="31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3"/>
      <c r="AJ14" s="3"/>
    </row>
    <row r="15" spans="1:39" ht="12.75" customHeight="1">
      <c r="A15" s="27" t="s">
        <v>17</v>
      </c>
      <c r="B15" s="13"/>
      <c r="C15" s="13"/>
      <c r="D15" s="13"/>
      <c r="E15" s="13"/>
      <c r="F15" s="13"/>
      <c r="G15" s="13">
        <v>2</v>
      </c>
      <c r="H15" s="19"/>
      <c r="I15" s="15"/>
      <c r="J15" s="15"/>
      <c r="K15" s="16"/>
      <c r="L15" s="17"/>
      <c r="M15" s="20">
        <v>2</v>
      </c>
      <c r="N15" s="23">
        <f t="shared" si="0"/>
        <v>1</v>
      </c>
      <c r="O15" s="5">
        <f t="shared" si="1"/>
        <v>0</v>
      </c>
      <c r="P15" s="30" t="s">
        <v>15</v>
      </c>
      <c r="Q15" s="5">
        <f>I172</f>
        <v>0.27777777777777779</v>
      </c>
      <c r="W15" s="31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3"/>
      <c r="AJ15" s="3"/>
    </row>
    <row r="16" spans="1:39" ht="12.75" customHeight="1">
      <c r="A16" s="27" t="s">
        <v>18</v>
      </c>
      <c r="B16" s="13"/>
      <c r="C16" s="13"/>
      <c r="D16" s="13"/>
      <c r="E16" s="13"/>
      <c r="F16" s="13"/>
      <c r="G16" s="13">
        <v>1</v>
      </c>
      <c r="H16" s="19"/>
      <c r="I16" s="15"/>
      <c r="J16" s="15"/>
      <c r="K16" s="16"/>
      <c r="L16" s="17"/>
      <c r="M16" s="20">
        <v>1</v>
      </c>
      <c r="N16" s="23">
        <f t="shared" si="0"/>
        <v>0.5</v>
      </c>
      <c r="O16" s="5">
        <f t="shared" si="1"/>
        <v>0.5</v>
      </c>
      <c r="P16" s="30" t="s">
        <v>16</v>
      </c>
      <c r="Q16" s="5">
        <f>I189</f>
        <v>0.64322916666666663</v>
      </c>
      <c r="W16" s="31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3"/>
      <c r="AJ16" s="3"/>
    </row>
    <row r="17" spans="1:39" ht="12.75" customHeight="1">
      <c r="A17" s="27" t="s">
        <v>19</v>
      </c>
      <c r="B17" s="13"/>
      <c r="C17" s="13"/>
      <c r="D17" s="13"/>
      <c r="E17" s="13"/>
      <c r="F17" s="13"/>
      <c r="G17" s="13">
        <v>1</v>
      </c>
      <c r="H17" s="19">
        <v>1</v>
      </c>
      <c r="I17" s="15"/>
      <c r="J17" s="15"/>
      <c r="K17" s="16"/>
      <c r="L17" s="17"/>
      <c r="M17" s="20">
        <v>1</v>
      </c>
      <c r="N17" s="23">
        <f t="shared" si="0"/>
        <v>1</v>
      </c>
      <c r="O17" s="5">
        <f t="shared" si="1"/>
        <v>0</v>
      </c>
      <c r="P17" s="30" t="s">
        <v>17</v>
      </c>
      <c r="Q17" s="5">
        <f>I208</f>
        <v>0.29906542056074764</v>
      </c>
      <c r="W17" s="31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3"/>
      <c r="AJ17" s="3"/>
    </row>
    <row r="18" spans="1:39" ht="12.75" customHeight="1">
      <c r="A18" s="27" t="s">
        <v>20</v>
      </c>
      <c r="B18" s="32"/>
      <c r="C18" s="32"/>
      <c r="D18" s="32"/>
      <c r="E18" s="32"/>
      <c r="F18" s="32"/>
      <c r="G18" s="32"/>
      <c r="H18" s="33"/>
      <c r="I18" s="5"/>
      <c r="J18" s="5"/>
      <c r="K18" s="32"/>
      <c r="L18" s="5"/>
      <c r="M18" s="20"/>
      <c r="N18" s="23"/>
      <c r="O18" s="5"/>
      <c r="P18" s="30" t="s">
        <v>18</v>
      </c>
      <c r="Q18" s="5">
        <f>I225</f>
        <v>0.66704416761041907</v>
      </c>
      <c r="W18" s="31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3"/>
      <c r="AJ18" s="3"/>
    </row>
    <row r="19" spans="1:39" ht="12.75" customHeight="1">
      <c r="A19" s="31"/>
      <c r="G19" s="32">
        <f>SUM(G10:G17)</f>
        <v>53</v>
      </c>
      <c r="H19" s="34">
        <f>SUM(H9:H17)</f>
        <v>39</v>
      </c>
      <c r="I19" s="5">
        <f>(H10+H9)/B5</f>
        <v>0.31395348837209303</v>
      </c>
      <c r="J19" s="5">
        <f>H19/B5</f>
        <v>0.45348837209302323</v>
      </c>
      <c r="K19" s="5">
        <f>J19-I19</f>
        <v>0.1395348837209302</v>
      </c>
      <c r="L19" s="5"/>
      <c r="M19" s="6"/>
      <c r="N19" s="6"/>
      <c r="O19" s="5"/>
      <c r="P19" s="30" t="s">
        <v>19</v>
      </c>
      <c r="Q19" s="5">
        <f>I241</f>
        <v>0.19387755102040816</v>
      </c>
      <c r="W19" s="31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3"/>
      <c r="AJ19" s="3"/>
    </row>
    <row r="20" spans="1:39" ht="12.75" customHeight="1">
      <c r="I20" s="5"/>
      <c r="J20" s="5"/>
      <c r="L20" s="5"/>
      <c r="M20" s="6"/>
      <c r="N20" s="6"/>
      <c r="O20" s="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9" ht="12.75" customHeight="1">
      <c r="A21" s="35" t="s">
        <v>28</v>
      </c>
      <c r="B21" s="35"/>
      <c r="C21" s="35"/>
      <c r="D21" s="36"/>
      <c r="E21" s="36"/>
      <c r="G21" s="37">
        <f>((H9*5)+(H10*6)+(H11*7)+(H12*8)+(H13*9)+(H14*10)+(H17*13))/H19</f>
        <v>6.5641025641025639</v>
      </c>
      <c r="H21" s="33"/>
      <c r="I21" s="32"/>
      <c r="J21" s="32"/>
      <c r="K21" s="32"/>
      <c r="L21" s="32"/>
      <c r="M21" s="6"/>
      <c r="N21" s="6"/>
      <c r="O21" s="32"/>
      <c r="P21" s="39"/>
      <c r="W21" s="40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3"/>
      <c r="AJ21" s="3"/>
    </row>
    <row r="22" spans="1:39" ht="12.75" customHeight="1">
      <c r="I22" s="5"/>
      <c r="J22" s="5"/>
      <c r="L22" s="5"/>
      <c r="M22" s="6"/>
      <c r="N22" s="6"/>
      <c r="O22" s="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9" ht="12.75" customHeight="1">
      <c r="A23" s="4" t="s">
        <v>29</v>
      </c>
      <c r="I23" s="5"/>
      <c r="J23" s="5"/>
      <c r="L23" s="5"/>
      <c r="M23" s="6"/>
      <c r="N23" s="6"/>
      <c r="O23" s="5"/>
      <c r="W23" s="4"/>
      <c r="X23" s="11" t="s">
        <v>30</v>
      </c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3"/>
      <c r="AJ23" s="3"/>
    </row>
    <row r="24" spans="1:39" ht="25.5" customHeight="1">
      <c r="B24" s="185" t="s">
        <v>1</v>
      </c>
      <c r="C24" s="186"/>
      <c r="D24" s="186"/>
      <c r="E24" s="186"/>
      <c r="F24" s="186"/>
      <c r="G24" s="186"/>
      <c r="I24" s="7" t="s">
        <v>2</v>
      </c>
      <c r="J24" s="7" t="s">
        <v>3</v>
      </c>
      <c r="K24" s="8" t="s">
        <v>4</v>
      </c>
      <c r="L24" s="7" t="s">
        <v>5</v>
      </c>
      <c r="M24" s="9" t="s">
        <v>6</v>
      </c>
      <c r="N24" s="9" t="s">
        <v>7</v>
      </c>
      <c r="O24" s="10" t="s">
        <v>8</v>
      </c>
      <c r="X24" s="187" t="s">
        <v>11</v>
      </c>
      <c r="Y24" s="186"/>
      <c r="Z24" s="186"/>
      <c r="AA24" s="186"/>
      <c r="AB24" s="186"/>
      <c r="AC24" s="186"/>
      <c r="AD24" s="186"/>
      <c r="AE24" s="186"/>
      <c r="AF24" s="186"/>
      <c r="AG24" s="186"/>
      <c r="AH24" s="3"/>
      <c r="AI24" s="3"/>
      <c r="AJ24" s="3"/>
    </row>
    <row r="25" spans="1:39" ht="12.75" customHeight="1">
      <c r="A25" s="12" t="s">
        <v>9</v>
      </c>
      <c r="B25" s="13">
        <v>1</v>
      </c>
      <c r="C25" s="13">
        <v>2</v>
      </c>
      <c r="D25" s="13">
        <v>3</v>
      </c>
      <c r="E25" s="13">
        <v>4</v>
      </c>
      <c r="F25" s="13">
        <v>5</v>
      </c>
      <c r="G25" s="13">
        <v>6</v>
      </c>
      <c r="H25" s="14" t="s">
        <v>10</v>
      </c>
      <c r="I25" s="41"/>
      <c r="J25" s="15"/>
      <c r="K25" s="16"/>
      <c r="L25" s="17"/>
      <c r="M25" s="6"/>
      <c r="N25" s="6"/>
      <c r="O25" s="5"/>
      <c r="W25" s="21" t="s">
        <v>12</v>
      </c>
      <c r="X25" s="1">
        <v>9701</v>
      </c>
      <c r="Y25" s="2">
        <v>9702</v>
      </c>
      <c r="Z25" s="2">
        <v>9801</v>
      </c>
      <c r="AA25" s="2">
        <v>9802</v>
      </c>
      <c r="AB25" s="2">
        <v>9901</v>
      </c>
      <c r="AC25" s="2">
        <v>9902</v>
      </c>
      <c r="AD25" s="22" t="s">
        <v>13</v>
      </c>
      <c r="AE25" s="22" t="s">
        <v>14</v>
      </c>
      <c r="AF25" s="22" t="s">
        <v>15</v>
      </c>
      <c r="AG25" s="22" t="s">
        <v>16</v>
      </c>
      <c r="AH25" s="22" t="s">
        <v>17</v>
      </c>
      <c r="AI25" s="22" t="s">
        <v>18</v>
      </c>
      <c r="AJ25" s="22" t="s">
        <v>19</v>
      </c>
      <c r="AK25" s="22" t="s">
        <v>20</v>
      </c>
      <c r="AL25" s="22" t="s">
        <v>21</v>
      </c>
      <c r="AM25" s="22" t="s">
        <v>22</v>
      </c>
    </row>
    <row r="26" spans="1:39" ht="12.75" customHeight="1">
      <c r="A26" s="13">
        <v>9702</v>
      </c>
      <c r="B26" s="13">
        <v>729</v>
      </c>
      <c r="C26" s="13"/>
      <c r="D26" s="13"/>
      <c r="E26" s="13"/>
      <c r="F26" s="13"/>
      <c r="G26" s="13"/>
      <c r="H26" s="19"/>
      <c r="I26" s="41"/>
      <c r="J26" s="15"/>
      <c r="K26" s="16"/>
      <c r="L26" s="17"/>
      <c r="M26" s="20">
        <f>B26</f>
        <v>729</v>
      </c>
      <c r="N26" s="6"/>
      <c r="O26" s="5"/>
      <c r="V26" s="42"/>
      <c r="W26" s="24" t="s">
        <v>23</v>
      </c>
      <c r="X26" s="23">
        <f t="shared" ref="X26:X30" si="11">M6/M5</f>
        <v>0.83720930232558144</v>
      </c>
      <c r="Y26" s="23">
        <f t="shared" ref="Y26:Y30" si="12">M27/M26</f>
        <v>0.79561042524005487</v>
      </c>
      <c r="Z26" s="23">
        <f t="shared" ref="Z26:Z30" si="13">M48/M47</f>
        <v>0.62264150943396224</v>
      </c>
      <c r="AA26" s="23">
        <f t="shared" ref="AA26:AA30" si="14">M68/M67</f>
        <v>1</v>
      </c>
      <c r="AB26" s="23">
        <f t="shared" ref="AB26:AB30" si="15">M90/M89</f>
        <v>1</v>
      </c>
      <c r="AC26" s="23">
        <f t="shared" ref="AC26:AC30" si="16">M108/M107</f>
        <v>0.82711442786069655</v>
      </c>
      <c r="AD26" s="23">
        <f t="shared" ref="AD26:AD30" si="17">M126/M125</f>
        <v>1</v>
      </c>
      <c r="AE26" s="23">
        <f t="shared" ref="AE26:AE30" si="18">N146</f>
        <v>0.78909465020576131</v>
      </c>
      <c r="AF26" s="23">
        <f t="shared" ref="AF26:AF30" si="19">N162</f>
        <v>0.61111111111111116</v>
      </c>
      <c r="AG26" s="23">
        <f t="shared" ref="AG26:AG30" si="20">N179</f>
        <v>1</v>
      </c>
      <c r="AH26" s="3">
        <f t="shared" ref="AH26:AH30" si="21">N196</f>
        <v>0.67289719626168221</v>
      </c>
      <c r="AI26" s="3">
        <f t="shared" ref="AI26:AI30" si="22">N214</f>
        <v>0.86636466591166483</v>
      </c>
      <c r="AJ26" s="3">
        <f t="shared" ref="AJ26:AJ30" si="23">N231</f>
        <v>0.45918367346938777</v>
      </c>
      <c r="AK26" s="3">
        <f t="shared" ref="AK26:AK29" si="24">N247</f>
        <v>0.86412395709177592</v>
      </c>
      <c r="AL26" s="3">
        <f t="shared" ref="AL26:AL28" si="25">N262</f>
        <v>0.57943925233644855</v>
      </c>
      <c r="AM26" s="3">
        <f t="shared" ref="AM26:AM27" si="26">N276</f>
        <v>0.88766788766788762</v>
      </c>
    </row>
    <row r="27" spans="1:39" ht="12.75" customHeight="1">
      <c r="A27" s="13">
        <v>9801</v>
      </c>
      <c r="B27" s="13"/>
      <c r="C27" s="13">
        <v>575</v>
      </c>
      <c r="D27" s="13"/>
      <c r="E27" s="13"/>
      <c r="F27" s="13"/>
      <c r="G27" s="13"/>
      <c r="H27" s="19"/>
      <c r="I27" s="41"/>
      <c r="J27" s="15"/>
      <c r="K27" s="16"/>
      <c r="L27" s="17">
        <f>C27/B26</f>
        <v>0.7887517146776406</v>
      </c>
      <c r="M27" s="20">
        <v>580</v>
      </c>
      <c r="N27" s="3">
        <f t="shared" ref="N27:N37" si="27">M27/M26</f>
        <v>0.79561042524005487</v>
      </c>
      <c r="O27" s="5">
        <f t="shared" ref="O27:O37" si="28">100%-N27</f>
        <v>0.20438957475994513</v>
      </c>
      <c r="W27" s="24" t="s">
        <v>24</v>
      </c>
      <c r="X27" s="23">
        <f t="shared" si="11"/>
        <v>0.94444444444444442</v>
      </c>
      <c r="Y27" s="23">
        <f t="shared" si="12"/>
        <v>0.96034482758620687</v>
      </c>
      <c r="Z27" s="23">
        <f t="shared" si="13"/>
        <v>1</v>
      </c>
      <c r="AA27" s="23">
        <f t="shared" si="14"/>
        <v>1</v>
      </c>
      <c r="AB27" s="23">
        <f t="shared" si="15"/>
        <v>0.51282051282051277</v>
      </c>
      <c r="AC27" s="23">
        <f t="shared" si="16"/>
        <v>1</v>
      </c>
      <c r="AD27" s="23">
        <f t="shared" si="17"/>
        <v>0.5714285714285714</v>
      </c>
      <c r="AE27" s="23">
        <f t="shared" si="18"/>
        <v>0.9687092568448501</v>
      </c>
      <c r="AF27" s="23">
        <f t="shared" si="19"/>
        <v>1</v>
      </c>
      <c r="AG27" s="23">
        <f t="shared" si="20"/>
        <v>0.83723958333333337</v>
      </c>
      <c r="AH27" s="3">
        <f t="shared" si="21"/>
        <v>0.90277777777777779</v>
      </c>
      <c r="AI27" s="3">
        <f t="shared" si="22"/>
        <v>1.0052287581699346</v>
      </c>
      <c r="AJ27" s="3">
        <f t="shared" si="23"/>
        <v>1.3777777777777778</v>
      </c>
      <c r="AK27" s="3">
        <f t="shared" si="24"/>
        <v>0.9903448275862069</v>
      </c>
      <c r="AL27" s="3">
        <f t="shared" si="25"/>
        <v>1</v>
      </c>
      <c r="AM27" s="3">
        <f t="shared" si="26"/>
        <v>1.0041265474552958</v>
      </c>
    </row>
    <row r="28" spans="1:39" ht="12.75" customHeight="1">
      <c r="A28" s="13">
        <v>9802</v>
      </c>
      <c r="B28" s="13"/>
      <c r="C28" s="13"/>
      <c r="D28" s="13">
        <v>517</v>
      </c>
      <c r="E28" s="13"/>
      <c r="F28" s="13"/>
      <c r="G28" s="13"/>
      <c r="H28" s="19"/>
      <c r="I28" s="41"/>
      <c r="J28" s="15"/>
      <c r="K28" s="16"/>
      <c r="L28" s="17">
        <f>D28/C27</f>
        <v>0.89913043478260868</v>
      </c>
      <c r="M28" s="20">
        <v>557</v>
      </c>
      <c r="N28" s="3">
        <f t="shared" si="27"/>
        <v>0.96034482758620687</v>
      </c>
      <c r="O28" s="5">
        <f t="shared" si="28"/>
        <v>3.9655172413793127E-2</v>
      </c>
      <c r="W28" s="24" t="s">
        <v>25</v>
      </c>
      <c r="X28" s="23">
        <f t="shared" si="11"/>
        <v>0.83823529411764708</v>
      </c>
      <c r="Y28" s="23">
        <f t="shared" si="12"/>
        <v>0.93177737881508083</v>
      </c>
      <c r="Z28" s="23">
        <f t="shared" si="13"/>
        <v>1.2121212121212122</v>
      </c>
      <c r="AA28" s="23">
        <f t="shared" si="14"/>
        <v>0.70942982456140347</v>
      </c>
      <c r="AB28" s="23">
        <f t="shared" si="15"/>
        <v>1.45</v>
      </c>
      <c r="AC28" s="23">
        <f t="shared" si="16"/>
        <v>0.94887218045112787</v>
      </c>
      <c r="AD28" s="23">
        <f t="shared" si="17"/>
        <v>0.875</v>
      </c>
      <c r="AE28" s="23">
        <f t="shared" si="18"/>
        <v>1</v>
      </c>
      <c r="AF28" s="23">
        <f t="shared" si="19"/>
        <v>0.70909090909090911</v>
      </c>
      <c r="AG28" s="23">
        <f t="shared" si="20"/>
        <v>0.95645412130637641</v>
      </c>
      <c r="AH28" s="3">
        <f t="shared" si="21"/>
        <v>0.98461538461538467</v>
      </c>
      <c r="AI28" s="3">
        <f t="shared" si="22"/>
        <v>0.96879063719115732</v>
      </c>
      <c r="AJ28" s="3">
        <f t="shared" si="23"/>
        <v>0.79032258064516125</v>
      </c>
      <c r="AK28" s="3">
        <f t="shared" si="24"/>
        <v>0.9526462395543176</v>
      </c>
      <c r="AL28" s="3">
        <f t="shared" si="25"/>
        <v>0.9838709677419355</v>
      </c>
    </row>
    <row r="29" spans="1:39" ht="12.75" customHeight="1">
      <c r="A29" s="13">
        <v>9901</v>
      </c>
      <c r="B29" s="13"/>
      <c r="C29" s="13"/>
      <c r="D29" s="13"/>
      <c r="E29" s="13">
        <v>517</v>
      </c>
      <c r="F29" s="13"/>
      <c r="G29" s="13"/>
      <c r="H29" s="19">
        <v>12</v>
      </c>
      <c r="I29" s="41"/>
      <c r="J29" s="15"/>
      <c r="K29" s="16"/>
      <c r="L29" s="17">
        <f>E29/D28</f>
        <v>1</v>
      </c>
      <c r="M29" s="20">
        <v>519</v>
      </c>
      <c r="N29" s="3">
        <f t="shared" si="27"/>
        <v>0.93177737881508083</v>
      </c>
      <c r="O29" s="5">
        <f t="shared" si="28"/>
        <v>6.8222621184919174E-2</v>
      </c>
      <c r="W29" s="24" t="s">
        <v>26</v>
      </c>
      <c r="X29" s="23">
        <f t="shared" si="11"/>
        <v>1.263157894736842</v>
      </c>
      <c r="Y29" s="23">
        <f t="shared" si="12"/>
        <v>1.1233140655105973</v>
      </c>
      <c r="Z29" s="23">
        <f t="shared" si="13"/>
        <v>0.65</v>
      </c>
      <c r="AA29" s="23">
        <f t="shared" si="14"/>
        <v>0.91499227202472955</v>
      </c>
      <c r="AB29" s="23">
        <f t="shared" si="15"/>
        <v>0.51724137931034486</v>
      </c>
      <c r="AC29" s="23">
        <f t="shared" si="16"/>
        <v>0.97305863708399365</v>
      </c>
      <c r="AD29" s="23">
        <f t="shared" si="17"/>
        <v>1.489795918367347</v>
      </c>
      <c r="AE29" s="23">
        <f t="shared" si="18"/>
        <v>0.9084791386271871</v>
      </c>
      <c r="AF29" s="23">
        <f t="shared" si="19"/>
        <v>0.87179487179487181</v>
      </c>
      <c r="AG29" s="23">
        <f t="shared" si="20"/>
        <v>1.0943089430894308</v>
      </c>
      <c r="AH29" s="3">
        <f t="shared" si="21"/>
        <v>0.703125</v>
      </c>
      <c r="AI29" s="3">
        <f t="shared" si="22"/>
        <v>0.94496644295302012</v>
      </c>
      <c r="AJ29" s="3">
        <f t="shared" si="23"/>
        <v>0.79591836734693877</v>
      </c>
      <c r="AK29" s="3">
        <f t="shared" si="24"/>
        <v>0.95467836257309946</v>
      </c>
    </row>
    <row r="30" spans="1:39" ht="12.75" customHeight="1">
      <c r="A30" s="13">
        <v>9902</v>
      </c>
      <c r="B30" s="13"/>
      <c r="C30" s="13"/>
      <c r="D30" s="13"/>
      <c r="E30" s="13"/>
      <c r="F30" s="13">
        <v>455</v>
      </c>
      <c r="G30" s="13"/>
      <c r="H30" s="19">
        <v>23</v>
      </c>
      <c r="I30" s="41"/>
      <c r="J30" s="15"/>
      <c r="K30" s="16"/>
      <c r="L30" s="17">
        <f>F30/E29</f>
        <v>0.88007736943907156</v>
      </c>
      <c r="M30" s="20">
        <v>583</v>
      </c>
      <c r="N30" s="3">
        <f t="shared" si="27"/>
        <v>1.1233140655105973</v>
      </c>
      <c r="O30" s="5">
        <f t="shared" si="28"/>
        <v>-0.12331406551059731</v>
      </c>
      <c r="W30" s="24" t="s">
        <v>27</v>
      </c>
      <c r="X30" s="23">
        <f t="shared" si="11"/>
        <v>0.58333333333333337</v>
      </c>
      <c r="Y30" s="23">
        <f t="shared" si="12"/>
        <v>0.78730703259005141</v>
      </c>
      <c r="Z30" s="23">
        <f t="shared" si="13"/>
        <v>1.3076923076923077</v>
      </c>
      <c r="AA30" s="23">
        <f t="shared" si="14"/>
        <v>0.92060810810810811</v>
      </c>
      <c r="AB30" s="23">
        <f t="shared" si="15"/>
        <v>0.76666666666666672</v>
      </c>
      <c r="AC30" s="23">
        <f t="shared" si="16"/>
        <v>1</v>
      </c>
      <c r="AD30" s="23">
        <f t="shared" si="17"/>
        <v>0.43835616438356162</v>
      </c>
      <c r="AE30" s="23">
        <f t="shared" si="18"/>
        <v>0.96296296296296291</v>
      </c>
      <c r="AF30" s="23">
        <f t="shared" si="19"/>
        <v>1.4705882352941178</v>
      </c>
      <c r="AG30" s="23">
        <f t="shared" si="20"/>
        <v>0.80683506686478457</v>
      </c>
      <c r="AH30" s="3">
        <f t="shared" si="21"/>
        <v>0.82222222222222219</v>
      </c>
      <c r="AI30" s="3">
        <f t="shared" si="22"/>
        <v>0.94318181818181823</v>
      </c>
      <c r="AJ30" s="3">
        <f t="shared" si="23"/>
        <v>0.71794871794871795</v>
      </c>
    </row>
    <row r="31" spans="1:39" ht="12.75" customHeight="1">
      <c r="A31" s="27" t="s">
        <v>13</v>
      </c>
      <c r="B31" s="13"/>
      <c r="C31" s="13"/>
      <c r="D31" s="13"/>
      <c r="E31" s="13"/>
      <c r="F31" s="13"/>
      <c r="G31" s="13">
        <v>451</v>
      </c>
      <c r="H31" s="19">
        <v>313</v>
      </c>
      <c r="I31" s="41"/>
      <c r="J31" s="15"/>
      <c r="K31" s="16"/>
      <c r="L31" s="17">
        <f>G31/F30</f>
        <v>0.99120879120879124</v>
      </c>
      <c r="M31" s="20">
        <v>459</v>
      </c>
      <c r="N31" s="3">
        <f t="shared" si="27"/>
        <v>0.78730703259005141</v>
      </c>
      <c r="O31" s="5">
        <f t="shared" si="28"/>
        <v>0.21269296740994859</v>
      </c>
      <c r="W31" s="28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9"/>
      <c r="AI31" s="3"/>
      <c r="AJ31" s="3"/>
    </row>
    <row r="32" spans="1:39" ht="12.75" customHeight="1">
      <c r="A32" s="27" t="s">
        <v>14</v>
      </c>
      <c r="B32" s="13"/>
      <c r="C32" s="13"/>
      <c r="D32" s="13"/>
      <c r="E32" s="13"/>
      <c r="F32" s="13"/>
      <c r="G32" s="13">
        <v>108</v>
      </c>
      <c r="H32" s="19">
        <v>66</v>
      </c>
      <c r="I32" s="41"/>
      <c r="J32" s="15"/>
      <c r="K32" s="16"/>
      <c r="L32" s="17"/>
      <c r="M32" s="20">
        <v>125</v>
      </c>
      <c r="N32" s="3">
        <f t="shared" si="27"/>
        <v>0.27233115468409586</v>
      </c>
      <c r="O32" s="5">
        <f t="shared" si="28"/>
        <v>0.72766884531590414</v>
      </c>
      <c r="W32" s="28"/>
      <c r="X32" s="23"/>
      <c r="Y32" s="23"/>
      <c r="Z32" s="23"/>
      <c r="AA32" s="23"/>
      <c r="AB32" s="23"/>
      <c r="AC32" s="23"/>
      <c r="AD32" s="23"/>
      <c r="AE32" s="23"/>
      <c r="AF32" s="25"/>
      <c r="AG32" s="25"/>
      <c r="AH32" s="29"/>
      <c r="AI32" s="3"/>
      <c r="AJ32" s="3"/>
    </row>
    <row r="33" spans="1:39" ht="12.75" customHeight="1">
      <c r="A33" s="27" t="s">
        <v>15</v>
      </c>
      <c r="B33" s="13"/>
      <c r="C33" s="13"/>
      <c r="D33" s="13"/>
      <c r="E33" s="13"/>
      <c r="F33" s="13"/>
      <c r="G33" s="13">
        <v>17</v>
      </c>
      <c r="H33" s="19">
        <v>22</v>
      </c>
      <c r="I33" s="41"/>
      <c r="J33" s="15"/>
      <c r="K33" s="16"/>
      <c r="L33" s="17"/>
      <c r="M33" s="20">
        <v>21</v>
      </c>
      <c r="N33" s="3">
        <f t="shared" si="27"/>
        <v>0.16800000000000001</v>
      </c>
      <c r="O33" s="5">
        <f t="shared" si="28"/>
        <v>0.83199999999999996</v>
      </c>
      <c r="W33" s="27"/>
      <c r="X33" s="23"/>
      <c r="Y33" s="23"/>
      <c r="Z33" s="23"/>
      <c r="AA33" s="23"/>
      <c r="AB33" s="25"/>
      <c r="AC33" s="25"/>
      <c r="AD33" s="25"/>
      <c r="AE33" s="25"/>
      <c r="AF33" s="25"/>
      <c r="AG33" s="25"/>
      <c r="AH33" s="29"/>
      <c r="AI33" s="3"/>
      <c r="AJ33" s="3"/>
    </row>
    <row r="34" spans="1:39" ht="12.75" customHeight="1">
      <c r="A34" s="27" t="s">
        <v>16</v>
      </c>
      <c r="B34" s="13"/>
      <c r="C34" s="13"/>
      <c r="D34" s="13"/>
      <c r="E34" s="13"/>
      <c r="F34" s="13"/>
      <c r="G34" s="13">
        <v>6</v>
      </c>
      <c r="H34" s="19">
        <v>15</v>
      </c>
      <c r="I34" s="41"/>
      <c r="J34" s="15"/>
      <c r="K34" s="16"/>
      <c r="L34" s="17"/>
      <c r="M34" s="20">
        <v>7</v>
      </c>
      <c r="N34" s="3">
        <f t="shared" si="27"/>
        <v>0.33333333333333331</v>
      </c>
      <c r="O34" s="5">
        <f t="shared" si="28"/>
        <v>0.66666666666666674</v>
      </c>
      <c r="P34" s="4" t="s">
        <v>3</v>
      </c>
      <c r="W34" s="27"/>
      <c r="X34" s="3"/>
      <c r="Y34" s="3"/>
      <c r="Z34" s="3"/>
      <c r="AA34" s="29"/>
      <c r="AB34" s="29"/>
      <c r="AC34" s="29"/>
      <c r="AD34" s="29"/>
      <c r="AE34" s="29"/>
      <c r="AF34" s="29"/>
      <c r="AG34" s="29"/>
      <c r="AH34" s="29"/>
      <c r="AI34" s="3"/>
      <c r="AJ34" s="3"/>
    </row>
    <row r="35" spans="1:39" ht="12.75" customHeight="1">
      <c r="A35" s="27" t="s">
        <v>17</v>
      </c>
      <c r="B35" s="13"/>
      <c r="C35" s="13"/>
      <c r="D35" s="13"/>
      <c r="E35" s="13"/>
      <c r="F35" s="13"/>
      <c r="G35" s="13">
        <v>2</v>
      </c>
      <c r="H35" s="19">
        <v>4</v>
      </c>
      <c r="I35" s="41"/>
      <c r="J35" s="15"/>
      <c r="K35" s="16"/>
      <c r="L35" s="17"/>
      <c r="M35" s="20">
        <v>2</v>
      </c>
      <c r="N35" s="3">
        <f t="shared" si="27"/>
        <v>0.2857142857142857</v>
      </c>
      <c r="O35" s="5">
        <f t="shared" si="28"/>
        <v>0.7142857142857143</v>
      </c>
      <c r="P35" s="4">
        <v>9701</v>
      </c>
      <c r="Q35" s="3">
        <f>J19</f>
        <v>0.45348837209302323</v>
      </c>
      <c r="W35" s="27"/>
      <c r="X35" s="3"/>
      <c r="Y35" s="3"/>
      <c r="Z35" s="29"/>
      <c r="AA35" s="29"/>
      <c r="AB35" s="29"/>
      <c r="AC35" s="29"/>
      <c r="AD35" s="29"/>
      <c r="AE35" s="29"/>
      <c r="AF35" s="29"/>
      <c r="AG35" s="29"/>
      <c r="AH35" s="29"/>
      <c r="AI35" s="3"/>
      <c r="AJ35" s="3"/>
    </row>
    <row r="36" spans="1:39" ht="12.75" customHeight="1">
      <c r="A36" s="27" t="s">
        <v>18</v>
      </c>
      <c r="B36" s="13"/>
      <c r="C36" s="13"/>
      <c r="D36" s="13"/>
      <c r="E36" s="13"/>
      <c r="F36" s="13"/>
      <c r="G36" s="13">
        <v>1</v>
      </c>
      <c r="H36" s="19"/>
      <c r="I36" s="41"/>
      <c r="J36" s="15"/>
      <c r="K36" s="16"/>
      <c r="L36" s="17"/>
      <c r="M36" s="20">
        <v>1</v>
      </c>
      <c r="N36" s="3">
        <f t="shared" si="27"/>
        <v>0.5</v>
      </c>
      <c r="O36" s="5">
        <f t="shared" si="28"/>
        <v>0.5</v>
      </c>
      <c r="P36" s="4">
        <v>9702</v>
      </c>
      <c r="Q36" s="3">
        <f>J40</f>
        <v>0.62414266117969819</v>
      </c>
      <c r="W36" s="27"/>
      <c r="X36" s="3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3"/>
      <c r="AJ36" s="3"/>
    </row>
    <row r="37" spans="1:39" ht="12.75" customHeight="1">
      <c r="A37" s="27" t="s">
        <v>19</v>
      </c>
      <c r="B37" s="13"/>
      <c r="C37" s="13"/>
      <c r="D37" s="13"/>
      <c r="E37" s="13"/>
      <c r="F37" s="13"/>
      <c r="G37" s="13">
        <v>1</v>
      </c>
      <c r="H37" s="19"/>
      <c r="I37" s="41"/>
      <c r="J37" s="15"/>
      <c r="K37" s="16"/>
      <c r="L37" s="17"/>
      <c r="M37" s="20">
        <v>1</v>
      </c>
      <c r="N37" s="3">
        <f t="shared" si="27"/>
        <v>1</v>
      </c>
      <c r="O37" s="5">
        <f t="shared" si="28"/>
        <v>0</v>
      </c>
      <c r="P37" s="4">
        <v>9801</v>
      </c>
      <c r="Q37" s="3">
        <f>J61</f>
        <v>0.37735849056603776</v>
      </c>
      <c r="W37" s="31"/>
      <c r="X37" s="3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3"/>
      <c r="AJ37" s="3"/>
    </row>
    <row r="38" spans="1:39" ht="12.75" customHeight="1">
      <c r="A38" s="27" t="s">
        <v>20</v>
      </c>
      <c r="B38" s="32"/>
      <c r="C38" s="32"/>
      <c r="D38" s="32"/>
      <c r="E38" s="32"/>
      <c r="F38" s="32"/>
      <c r="G38" s="32"/>
      <c r="H38" s="33"/>
      <c r="I38" s="5"/>
      <c r="J38" s="5"/>
      <c r="K38" s="32"/>
      <c r="L38" s="5"/>
      <c r="M38" s="20"/>
      <c r="N38" s="3"/>
      <c r="O38" s="5"/>
      <c r="P38" s="4">
        <v>9802</v>
      </c>
      <c r="Q38" s="3">
        <f>J83</f>
        <v>0.57127192982456143</v>
      </c>
      <c r="W38" s="31"/>
      <c r="X38" s="3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3"/>
      <c r="AJ38" s="3"/>
    </row>
    <row r="39" spans="1:39" ht="12.75" customHeight="1">
      <c r="A39" s="31" t="s">
        <v>21</v>
      </c>
      <c r="B39" s="32"/>
      <c r="C39" s="32"/>
      <c r="D39" s="32"/>
      <c r="E39" s="32"/>
      <c r="F39" s="32"/>
      <c r="G39" s="32"/>
      <c r="H39" s="33"/>
      <c r="I39" s="5"/>
      <c r="J39" s="5"/>
      <c r="K39" s="32"/>
      <c r="L39" s="5"/>
      <c r="M39" s="20"/>
      <c r="N39" s="3"/>
      <c r="O39" s="5"/>
      <c r="P39" s="4">
        <v>9901</v>
      </c>
      <c r="Q39" s="5">
        <f>J101</f>
        <v>0.24358974358974358</v>
      </c>
      <c r="W39" s="31"/>
      <c r="X39" s="3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3"/>
      <c r="AJ39" s="3"/>
    </row>
    <row r="40" spans="1:39" ht="12.75" customHeight="1">
      <c r="A40" s="31" t="s">
        <v>22</v>
      </c>
      <c r="G40" s="32">
        <f>SUM(G31:G37)</f>
        <v>586</v>
      </c>
      <c r="H40" s="33">
        <f>SUM(H29:H37)</f>
        <v>455</v>
      </c>
      <c r="I40" s="5">
        <f>(SUM(H29:H31)/B26)</f>
        <v>0.47736625514403291</v>
      </c>
      <c r="J40" s="5">
        <f>H40/B26</f>
        <v>0.62414266117969819</v>
      </c>
      <c r="K40" s="5">
        <f>J40-I40</f>
        <v>0.14677640603566527</v>
      </c>
      <c r="L40" s="5"/>
      <c r="M40" s="6"/>
      <c r="N40" s="6"/>
      <c r="O40" s="5"/>
      <c r="P40" s="4">
        <v>9902</v>
      </c>
      <c r="Q40" s="5">
        <f>J118</f>
        <v>0.70646766169154229</v>
      </c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9" ht="12.75" customHeight="1">
      <c r="I41" s="5"/>
      <c r="J41" s="5"/>
      <c r="L41" s="5"/>
      <c r="M41" s="6"/>
      <c r="N41" s="6"/>
      <c r="O41" s="5"/>
      <c r="P41" s="30" t="s">
        <v>13</v>
      </c>
      <c r="Q41" s="5">
        <f>J139</f>
        <v>0.39795918367346939</v>
      </c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9" ht="12.75" customHeight="1">
      <c r="A42" s="35" t="s">
        <v>28</v>
      </c>
      <c r="B42" s="35"/>
      <c r="C42" s="35"/>
      <c r="D42" s="36"/>
      <c r="E42" s="36"/>
      <c r="G42" s="37">
        <f>((H29*4)+(H30*5)+(H31*6)+(H32*7)+(H33*8)+(H34*9)+(H35*10)+(H36*11))/H40</f>
        <v>6.2725274725274724</v>
      </c>
      <c r="I42" s="5"/>
      <c r="J42" s="5"/>
      <c r="L42" s="5"/>
      <c r="M42" s="6"/>
      <c r="N42" s="6"/>
      <c r="O42" s="5"/>
      <c r="P42" s="30" t="s">
        <v>14</v>
      </c>
      <c r="Q42" s="5">
        <f>J155</f>
        <v>0.60082304526748975</v>
      </c>
      <c r="W42" s="40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3"/>
      <c r="AJ42" s="3"/>
    </row>
    <row r="43" spans="1:39" ht="12.75" customHeight="1">
      <c r="I43" s="5"/>
      <c r="J43" s="5"/>
      <c r="L43" s="5"/>
      <c r="M43" s="6"/>
      <c r="N43" s="6"/>
      <c r="O43" s="5"/>
      <c r="P43" s="30" t="s">
        <v>15</v>
      </c>
      <c r="Q43" s="5">
        <f>J172</f>
        <v>0.31111111111111112</v>
      </c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9" ht="12.75" customHeight="1">
      <c r="A44" s="44" t="s">
        <v>31</v>
      </c>
      <c r="I44" s="5"/>
      <c r="J44" s="5"/>
      <c r="L44" s="5"/>
      <c r="M44" s="6"/>
      <c r="N44" s="6"/>
      <c r="O44" s="5"/>
      <c r="P44" s="30" t="s">
        <v>16</v>
      </c>
      <c r="Q44" s="5">
        <f>J189</f>
        <v>0.72135416666666663</v>
      </c>
      <c r="W44" s="4"/>
      <c r="X44" s="11" t="s">
        <v>32</v>
      </c>
      <c r="Y44" s="11"/>
      <c r="Z44" s="11"/>
      <c r="AA44" s="11"/>
      <c r="AB44" s="11"/>
      <c r="AC44" s="11"/>
      <c r="AD44" s="11"/>
      <c r="AE44" s="11"/>
      <c r="AF44" s="11"/>
      <c r="AG44" s="11"/>
      <c r="AH44" s="45"/>
      <c r="AI44" s="3"/>
      <c r="AJ44" s="3"/>
    </row>
    <row r="45" spans="1:39" ht="25.5" customHeight="1">
      <c r="B45" s="185" t="s">
        <v>1</v>
      </c>
      <c r="C45" s="186"/>
      <c r="D45" s="186"/>
      <c r="E45" s="186"/>
      <c r="F45" s="186"/>
      <c r="G45" s="186"/>
      <c r="I45" s="7" t="s">
        <v>2</v>
      </c>
      <c r="J45" s="7" t="s">
        <v>3</v>
      </c>
      <c r="K45" s="8" t="s">
        <v>4</v>
      </c>
      <c r="L45" s="7" t="s">
        <v>5</v>
      </c>
      <c r="M45" s="9" t="s">
        <v>6</v>
      </c>
      <c r="N45" s="9" t="s">
        <v>7</v>
      </c>
      <c r="O45" s="10" t="s">
        <v>8</v>
      </c>
      <c r="P45" s="30" t="s">
        <v>17</v>
      </c>
      <c r="Q45" s="5">
        <f>J208</f>
        <v>0.34579439252336447</v>
      </c>
      <c r="X45" s="187" t="s">
        <v>11</v>
      </c>
      <c r="Y45" s="186"/>
      <c r="Z45" s="186"/>
      <c r="AA45" s="186"/>
      <c r="AB45" s="186"/>
      <c r="AC45" s="186"/>
      <c r="AD45" s="186"/>
      <c r="AE45" s="186"/>
      <c r="AF45" s="186"/>
      <c r="AG45" s="186"/>
      <c r="AH45" s="3"/>
      <c r="AI45" s="3"/>
      <c r="AJ45" s="3"/>
    </row>
    <row r="46" spans="1:39" ht="12.75" customHeight="1">
      <c r="A46" s="12" t="s">
        <v>9</v>
      </c>
      <c r="B46" s="13">
        <v>1</v>
      </c>
      <c r="C46" s="13">
        <v>2</v>
      </c>
      <c r="D46" s="13">
        <v>3</v>
      </c>
      <c r="E46" s="13">
        <v>4</v>
      </c>
      <c r="F46" s="13">
        <v>5</v>
      </c>
      <c r="G46" s="13">
        <v>6</v>
      </c>
      <c r="H46" s="14" t="s">
        <v>10</v>
      </c>
      <c r="I46" s="15"/>
      <c r="J46" s="15"/>
      <c r="K46" s="16"/>
      <c r="L46" s="17"/>
      <c r="M46" s="6"/>
      <c r="N46" s="6"/>
      <c r="O46" s="5"/>
      <c r="P46" s="30" t="s">
        <v>18</v>
      </c>
      <c r="Q46" s="5">
        <f>J225</f>
        <v>0.75990939977349947</v>
      </c>
      <c r="W46" s="21" t="s">
        <v>12</v>
      </c>
      <c r="X46" s="1">
        <v>9701</v>
      </c>
      <c r="Y46" s="2">
        <v>9702</v>
      </c>
      <c r="Z46" s="2">
        <v>9801</v>
      </c>
      <c r="AA46" s="2">
        <v>9802</v>
      </c>
      <c r="AB46" s="2">
        <v>9901</v>
      </c>
      <c r="AC46" s="2">
        <v>9902</v>
      </c>
      <c r="AD46" s="22" t="s">
        <v>13</v>
      </c>
      <c r="AE46" s="22" t="s">
        <v>14</v>
      </c>
      <c r="AF46" s="22" t="s">
        <v>15</v>
      </c>
      <c r="AG46" s="22" t="s">
        <v>16</v>
      </c>
      <c r="AH46" s="22" t="s">
        <v>17</v>
      </c>
      <c r="AI46" s="22" t="s">
        <v>18</v>
      </c>
      <c r="AJ46" s="22" t="s">
        <v>19</v>
      </c>
      <c r="AK46" s="22" t="s">
        <v>20</v>
      </c>
      <c r="AL46" s="22" t="s">
        <v>21</v>
      </c>
      <c r="AM46" s="22" t="s">
        <v>22</v>
      </c>
    </row>
    <row r="47" spans="1:39" ht="12.75" customHeight="1">
      <c r="A47" s="13">
        <v>9801</v>
      </c>
      <c r="B47" s="13">
        <v>53</v>
      </c>
      <c r="C47" s="13"/>
      <c r="D47" s="13"/>
      <c r="E47" s="13"/>
      <c r="F47" s="13"/>
      <c r="G47" s="13"/>
      <c r="H47" s="19"/>
      <c r="I47" s="15"/>
      <c r="J47" s="15"/>
      <c r="K47" s="16"/>
      <c r="L47" s="17"/>
      <c r="M47" s="20">
        <f>B47</f>
        <v>53</v>
      </c>
      <c r="N47" s="6"/>
      <c r="O47" s="5"/>
      <c r="P47" s="30" t="s">
        <v>19</v>
      </c>
      <c r="Q47" s="5">
        <f>J241</f>
        <v>0.29591836734693877</v>
      </c>
      <c r="W47" s="24" t="s">
        <v>23</v>
      </c>
      <c r="X47" s="23">
        <f t="shared" ref="X47:AD47" si="29">100%-X26</f>
        <v>0.16279069767441856</v>
      </c>
      <c r="Y47" s="23">
        <f t="shared" si="29"/>
        <v>0.20438957475994513</v>
      </c>
      <c r="Z47" s="23">
        <f t="shared" si="29"/>
        <v>0.37735849056603776</v>
      </c>
      <c r="AA47" s="23">
        <f t="shared" si="29"/>
        <v>0</v>
      </c>
      <c r="AB47" s="23">
        <f t="shared" si="29"/>
        <v>0</v>
      </c>
      <c r="AC47" s="23">
        <f t="shared" si="29"/>
        <v>0.17288557213930345</v>
      </c>
      <c r="AD47" s="23">
        <f t="shared" si="29"/>
        <v>0</v>
      </c>
      <c r="AE47" s="23">
        <f t="shared" ref="AE47:AE51" si="30">O146</f>
        <v>0.21090534979423869</v>
      </c>
      <c r="AF47" s="23">
        <f t="shared" ref="AF47:AF51" si="31">O162</f>
        <v>0.38888888888888884</v>
      </c>
      <c r="AG47" s="23">
        <f t="shared" ref="AG47:AG51" si="32">O179</f>
        <v>0</v>
      </c>
      <c r="AH47" s="3">
        <f t="shared" ref="AH47:AH51" si="33">O196</f>
        <v>0.32710280373831779</v>
      </c>
      <c r="AI47" s="3">
        <f t="shared" ref="AI47:AI51" si="34">O214</f>
        <v>0.13363533408833517</v>
      </c>
      <c r="AJ47" s="3">
        <f t="shared" ref="AJ47:AJ51" si="35">O231</f>
        <v>0.54081632653061229</v>
      </c>
      <c r="AK47" s="5">
        <f t="shared" ref="AK47:AK50" si="36">O247</f>
        <v>0.13587604290822408</v>
      </c>
      <c r="AL47" s="5">
        <f t="shared" ref="AL47:AL49" si="37">O262</f>
        <v>0.42056074766355145</v>
      </c>
      <c r="AM47" s="5">
        <f t="shared" ref="AM47:AM48" si="38">O276</f>
        <v>0.11233211233211238</v>
      </c>
    </row>
    <row r="48" spans="1:39" ht="12.75" customHeight="1">
      <c r="A48" s="13">
        <v>9802</v>
      </c>
      <c r="B48" s="13"/>
      <c r="C48" s="13">
        <v>32</v>
      </c>
      <c r="D48" s="13"/>
      <c r="E48" s="13"/>
      <c r="F48" s="13"/>
      <c r="G48" s="13"/>
      <c r="H48" s="19"/>
      <c r="I48" s="15"/>
      <c r="J48" s="15"/>
      <c r="K48" s="16"/>
      <c r="L48" s="17">
        <f>C48/B47</f>
        <v>0.60377358490566035</v>
      </c>
      <c r="M48" s="20">
        <v>33</v>
      </c>
      <c r="N48" s="3">
        <f t="shared" ref="N48:N57" si="39">M48/M47</f>
        <v>0.62264150943396224</v>
      </c>
      <c r="O48" s="5">
        <f t="shared" ref="O48:O57" si="40">100%-N48</f>
        <v>0.37735849056603776</v>
      </c>
      <c r="W48" s="24" t="s">
        <v>24</v>
      </c>
      <c r="X48" s="23">
        <f t="shared" ref="X48:AD48" si="41">100%-X27</f>
        <v>5.555555555555558E-2</v>
      </c>
      <c r="Y48" s="23">
        <f t="shared" si="41"/>
        <v>3.9655172413793127E-2</v>
      </c>
      <c r="Z48" s="23">
        <f t="shared" si="41"/>
        <v>0</v>
      </c>
      <c r="AA48" s="23">
        <f t="shared" si="41"/>
        <v>0</v>
      </c>
      <c r="AB48" s="23">
        <f t="shared" si="41"/>
        <v>0.48717948717948723</v>
      </c>
      <c r="AC48" s="23">
        <f t="shared" si="41"/>
        <v>0</v>
      </c>
      <c r="AD48" s="23">
        <f t="shared" si="41"/>
        <v>0.4285714285714286</v>
      </c>
      <c r="AE48" s="23">
        <f t="shared" si="30"/>
        <v>3.1290743155149903E-2</v>
      </c>
      <c r="AF48" s="23">
        <f t="shared" si="31"/>
        <v>0</v>
      </c>
      <c r="AG48" s="23">
        <f t="shared" si="32"/>
        <v>0.16276041666666663</v>
      </c>
      <c r="AH48" s="3">
        <f t="shared" si="33"/>
        <v>9.722222222222221E-2</v>
      </c>
      <c r="AI48" s="3">
        <f t="shared" si="34"/>
        <v>-5.2287581699346219E-3</v>
      </c>
      <c r="AJ48" s="3">
        <f t="shared" si="35"/>
        <v>-0.37777777777777777</v>
      </c>
      <c r="AK48" s="5">
        <f t="shared" si="36"/>
        <v>9.6551724137931005E-3</v>
      </c>
      <c r="AL48" s="5">
        <f t="shared" si="37"/>
        <v>0</v>
      </c>
      <c r="AM48" s="5">
        <f t="shared" si="38"/>
        <v>-4.126547455295837E-3</v>
      </c>
    </row>
    <row r="49" spans="1:48" ht="12.75" customHeight="1">
      <c r="A49" s="13">
        <v>9901</v>
      </c>
      <c r="B49" s="13"/>
      <c r="C49" s="13"/>
      <c r="D49" s="13">
        <v>32</v>
      </c>
      <c r="E49" s="13"/>
      <c r="F49" s="13"/>
      <c r="G49" s="13"/>
      <c r="H49" s="19"/>
      <c r="I49" s="15"/>
      <c r="J49" s="15"/>
      <c r="K49" s="16"/>
      <c r="L49" s="17">
        <f>D49/C48</f>
        <v>1</v>
      </c>
      <c r="M49" s="20">
        <v>33</v>
      </c>
      <c r="N49" s="3">
        <f t="shared" si="39"/>
        <v>1</v>
      </c>
      <c r="O49" s="5">
        <f t="shared" si="40"/>
        <v>0</v>
      </c>
      <c r="W49" s="24" t="s">
        <v>25</v>
      </c>
      <c r="X49" s="23">
        <f t="shared" ref="X49:AD49" si="42">100%-X28</f>
        <v>0.16176470588235292</v>
      </c>
      <c r="Y49" s="23">
        <f t="shared" si="42"/>
        <v>6.8222621184919174E-2</v>
      </c>
      <c r="Z49" s="23">
        <f t="shared" si="42"/>
        <v>-0.21212121212121215</v>
      </c>
      <c r="AA49" s="23">
        <f t="shared" si="42"/>
        <v>0.29057017543859653</v>
      </c>
      <c r="AB49" s="23">
        <f t="shared" si="42"/>
        <v>-0.44999999999999996</v>
      </c>
      <c r="AC49" s="23">
        <f t="shared" si="42"/>
        <v>5.1127819548872133E-2</v>
      </c>
      <c r="AD49" s="23">
        <f t="shared" si="42"/>
        <v>0.125</v>
      </c>
      <c r="AE49" s="23">
        <f t="shared" si="30"/>
        <v>0</v>
      </c>
      <c r="AF49" s="23">
        <f t="shared" si="31"/>
        <v>0.29090909090909089</v>
      </c>
      <c r="AG49" s="23">
        <f t="shared" si="32"/>
        <v>4.3545878693623585E-2</v>
      </c>
      <c r="AH49" s="3">
        <f t="shared" si="33"/>
        <v>1.538461538461533E-2</v>
      </c>
      <c r="AI49" s="3">
        <f t="shared" si="34"/>
        <v>3.1209362808842678E-2</v>
      </c>
      <c r="AJ49" s="3">
        <f t="shared" si="35"/>
        <v>0.20967741935483875</v>
      </c>
      <c r="AK49" s="5">
        <f t="shared" si="36"/>
        <v>4.7353760445682402E-2</v>
      </c>
      <c r="AL49" s="5">
        <f t="shared" si="37"/>
        <v>1.6129032258064502E-2</v>
      </c>
    </row>
    <row r="50" spans="1:48" ht="12.75" customHeight="1">
      <c r="A50" s="13">
        <v>9902</v>
      </c>
      <c r="B50" s="13"/>
      <c r="C50" s="13"/>
      <c r="D50" s="13"/>
      <c r="E50" s="13">
        <v>23</v>
      </c>
      <c r="F50" s="13"/>
      <c r="G50" s="13"/>
      <c r="H50" s="19">
        <v>1</v>
      </c>
      <c r="I50" s="15"/>
      <c r="J50" s="15"/>
      <c r="K50" s="16"/>
      <c r="L50" s="17">
        <f>E50/D49</f>
        <v>0.71875</v>
      </c>
      <c r="M50" s="20">
        <v>40</v>
      </c>
      <c r="N50" s="3">
        <f t="shared" si="39"/>
        <v>1.2121212121212122</v>
      </c>
      <c r="O50" s="5">
        <f t="shared" si="40"/>
        <v>-0.21212121212121215</v>
      </c>
      <c r="W50" s="24" t="s">
        <v>26</v>
      </c>
      <c r="X50" s="23">
        <f t="shared" ref="X50:AD50" si="43">100%-X29</f>
        <v>-0.26315789473684204</v>
      </c>
      <c r="Y50" s="23">
        <f t="shared" si="43"/>
        <v>-0.12331406551059731</v>
      </c>
      <c r="Z50" s="23">
        <f t="shared" si="43"/>
        <v>0.35</v>
      </c>
      <c r="AA50" s="23">
        <f t="shared" si="43"/>
        <v>8.5007727975270453E-2</v>
      </c>
      <c r="AB50" s="23">
        <f t="shared" si="43"/>
        <v>0.48275862068965514</v>
      </c>
      <c r="AC50" s="23">
        <f t="shared" si="43"/>
        <v>2.6941362916006351E-2</v>
      </c>
      <c r="AD50" s="23">
        <f t="shared" si="43"/>
        <v>-0.48979591836734704</v>
      </c>
      <c r="AE50" s="23">
        <f t="shared" si="30"/>
        <v>9.1520861372812901E-2</v>
      </c>
      <c r="AF50" s="23">
        <f t="shared" si="31"/>
        <v>0.12820512820512819</v>
      </c>
      <c r="AG50" s="23">
        <f t="shared" si="32"/>
        <v>-9.430894308943083E-2</v>
      </c>
      <c r="AH50" s="3">
        <f t="shared" si="33"/>
        <v>0.296875</v>
      </c>
      <c r="AI50" s="3">
        <f t="shared" si="34"/>
        <v>5.5033557046979875E-2</v>
      </c>
      <c r="AJ50" s="3">
        <f t="shared" si="35"/>
        <v>0.20408163265306123</v>
      </c>
      <c r="AK50" s="5">
        <f t="shared" si="36"/>
        <v>4.5321637426900541E-2</v>
      </c>
    </row>
    <row r="51" spans="1:48" ht="12.75" customHeight="1">
      <c r="A51" s="27" t="s">
        <v>13</v>
      </c>
      <c r="B51" s="13"/>
      <c r="C51" s="13"/>
      <c r="D51" s="13"/>
      <c r="E51" s="13"/>
      <c r="F51" s="13">
        <v>12</v>
      </c>
      <c r="G51" s="13"/>
      <c r="H51" s="19">
        <v>4</v>
      </c>
      <c r="I51" s="15"/>
      <c r="J51" s="15"/>
      <c r="K51" s="16"/>
      <c r="L51" s="17">
        <f>F51/E50</f>
        <v>0.52173913043478259</v>
      </c>
      <c r="M51" s="20">
        <v>26</v>
      </c>
      <c r="N51" s="3">
        <f t="shared" si="39"/>
        <v>0.65</v>
      </c>
      <c r="O51" s="5">
        <f t="shared" si="40"/>
        <v>0.35</v>
      </c>
      <c r="W51" s="24" t="s">
        <v>27</v>
      </c>
      <c r="X51" s="23">
        <f t="shared" ref="X51:AD51" si="44">100%-X30</f>
        <v>0.41666666666666663</v>
      </c>
      <c r="Y51" s="23">
        <f t="shared" si="44"/>
        <v>0.21269296740994859</v>
      </c>
      <c r="Z51" s="23">
        <f t="shared" si="44"/>
        <v>-0.30769230769230771</v>
      </c>
      <c r="AA51" s="23">
        <f t="shared" si="44"/>
        <v>7.9391891891891886E-2</v>
      </c>
      <c r="AB51" s="23">
        <f t="shared" si="44"/>
        <v>0.23333333333333328</v>
      </c>
      <c r="AC51" s="23">
        <f t="shared" si="44"/>
        <v>0</v>
      </c>
      <c r="AD51" s="23">
        <f t="shared" si="44"/>
        <v>0.56164383561643838</v>
      </c>
      <c r="AE51" s="23">
        <f t="shared" si="30"/>
        <v>3.703703703703709E-2</v>
      </c>
      <c r="AF51" s="23">
        <f t="shared" si="31"/>
        <v>-0.47058823529411775</v>
      </c>
      <c r="AG51" s="23">
        <f t="shared" si="32"/>
        <v>0.19316493313521543</v>
      </c>
      <c r="AH51" s="3">
        <f t="shared" si="33"/>
        <v>0.17777777777777781</v>
      </c>
      <c r="AI51" s="3">
        <f t="shared" si="34"/>
        <v>5.6818181818181768E-2</v>
      </c>
      <c r="AJ51" s="3">
        <f t="shared" si="35"/>
        <v>0.28205128205128205</v>
      </c>
    </row>
    <row r="52" spans="1:48" ht="12.75" customHeight="1">
      <c r="A52" s="27" t="s">
        <v>14</v>
      </c>
      <c r="B52" s="13"/>
      <c r="C52" s="13"/>
      <c r="D52" s="13"/>
      <c r="E52" s="13"/>
      <c r="F52" s="13"/>
      <c r="G52" s="13">
        <v>12</v>
      </c>
      <c r="H52" s="19">
        <v>7</v>
      </c>
      <c r="I52" s="15"/>
      <c r="J52" s="15"/>
      <c r="K52" s="16"/>
      <c r="L52" s="17">
        <f>G52/F51</f>
        <v>1</v>
      </c>
      <c r="M52" s="20">
        <v>34</v>
      </c>
      <c r="N52" s="3">
        <f t="shared" si="39"/>
        <v>1.3076923076923077</v>
      </c>
      <c r="O52" s="5">
        <f t="shared" si="40"/>
        <v>-0.30769230769230771</v>
      </c>
      <c r="W52" s="28"/>
      <c r="X52" s="23"/>
      <c r="Y52" s="23"/>
      <c r="Z52" s="23"/>
      <c r="AA52" s="23"/>
      <c r="AB52" s="23"/>
      <c r="AC52" s="23"/>
      <c r="AD52" s="25"/>
      <c r="AE52" s="25"/>
      <c r="AF52" s="25"/>
      <c r="AG52" s="25"/>
      <c r="AH52" s="29"/>
      <c r="AI52" s="3"/>
      <c r="AJ52" s="3"/>
    </row>
    <row r="53" spans="1:48" ht="12.75" customHeight="1">
      <c r="A53" s="27" t="s">
        <v>15</v>
      </c>
      <c r="B53" s="13"/>
      <c r="C53" s="13"/>
      <c r="D53" s="13"/>
      <c r="E53" s="13"/>
      <c r="F53" s="13"/>
      <c r="G53" s="13">
        <v>7</v>
      </c>
      <c r="H53" s="19">
        <v>3</v>
      </c>
      <c r="I53" s="15"/>
      <c r="J53" s="15"/>
      <c r="K53" s="16"/>
      <c r="L53" s="17"/>
      <c r="M53" s="20">
        <v>7</v>
      </c>
      <c r="N53" s="3">
        <f t="shared" si="39"/>
        <v>0.20588235294117646</v>
      </c>
      <c r="O53" s="5">
        <f t="shared" si="40"/>
        <v>0.79411764705882359</v>
      </c>
      <c r="W53" s="28"/>
      <c r="X53" s="23"/>
      <c r="Y53" s="23"/>
      <c r="Z53" s="23"/>
      <c r="AA53" s="23"/>
      <c r="AB53" s="23"/>
      <c r="AC53" s="25"/>
      <c r="AD53" s="25"/>
      <c r="AE53" s="25"/>
      <c r="AF53" s="25"/>
      <c r="AG53" s="25"/>
      <c r="AH53" s="29"/>
      <c r="AI53" s="3"/>
      <c r="AJ53" s="3"/>
    </row>
    <row r="54" spans="1:48" ht="12.75" customHeight="1">
      <c r="A54" s="27" t="s">
        <v>16</v>
      </c>
      <c r="B54" s="13"/>
      <c r="C54" s="13"/>
      <c r="D54" s="13"/>
      <c r="E54" s="13"/>
      <c r="F54" s="13"/>
      <c r="G54" s="13">
        <v>3</v>
      </c>
      <c r="H54" s="19">
        <v>3</v>
      </c>
      <c r="I54" s="15"/>
      <c r="J54" s="15"/>
      <c r="K54" s="16"/>
      <c r="L54" s="17"/>
      <c r="M54" s="20">
        <v>3</v>
      </c>
      <c r="N54" s="3">
        <f t="shared" si="39"/>
        <v>0.42857142857142855</v>
      </c>
      <c r="O54" s="5">
        <f t="shared" si="40"/>
        <v>0.5714285714285714</v>
      </c>
      <c r="W54" s="27"/>
      <c r="X54" s="23"/>
      <c r="Y54" s="23"/>
      <c r="Z54" s="23"/>
      <c r="AA54" s="23"/>
      <c r="AB54" s="25"/>
      <c r="AC54" s="25"/>
      <c r="AD54" s="25"/>
      <c r="AE54" s="25"/>
      <c r="AF54" s="25"/>
      <c r="AG54" s="25"/>
      <c r="AH54" s="29"/>
      <c r="AI54" s="3"/>
      <c r="AJ54" s="3"/>
    </row>
    <row r="55" spans="1:48" ht="12.75" customHeight="1">
      <c r="A55" s="27" t="s">
        <v>17</v>
      </c>
      <c r="B55" s="13"/>
      <c r="C55" s="13"/>
      <c r="D55" s="13"/>
      <c r="E55" s="13"/>
      <c r="F55" s="13"/>
      <c r="G55" s="13">
        <v>3</v>
      </c>
      <c r="H55" s="19">
        <v>1</v>
      </c>
      <c r="I55" s="15"/>
      <c r="J55" s="15"/>
      <c r="K55" s="16"/>
      <c r="L55" s="17"/>
      <c r="M55" s="20">
        <v>3</v>
      </c>
      <c r="N55" s="3">
        <f t="shared" si="39"/>
        <v>1</v>
      </c>
      <c r="O55" s="5">
        <f t="shared" si="40"/>
        <v>0</v>
      </c>
      <c r="W55" s="46"/>
      <c r="X55" s="3"/>
      <c r="Y55" s="3"/>
      <c r="Z55" s="3"/>
      <c r="AA55" s="29"/>
      <c r="AB55" s="29"/>
      <c r="AC55" s="29"/>
      <c r="AD55" s="29"/>
      <c r="AE55" s="29"/>
      <c r="AF55" s="29"/>
      <c r="AG55" s="29"/>
      <c r="AH55" s="29"/>
      <c r="AI55" s="3"/>
      <c r="AJ55" s="3"/>
    </row>
    <row r="56" spans="1:48" ht="12.75" customHeight="1">
      <c r="A56" s="27" t="s">
        <v>18</v>
      </c>
      <c r="B56" s="13"/>
      <c r="C56" s="13"/>
      <c r="D56" s="13"/>
      <c r="E56" s="13"/>
      <c r="F56" s="13"/>
      <c r="G56" s="13"/>
      <c r="H56" s="19">
        <v>1</v>
      </c>
      <c r="I56" s="15"/>
      <c r="J56" s="15"/>
      <c r="K56" s="16"/>
      <c r="L56" s="17"/>
      <c r="M56" s="20"/>
      <c r="N56" s="3">
        <f t="shared" si="39"/>
        <v>0</v>
      </c>
      <c r="O56" s="5">
        <f t="shared" si="40"/>
        <v>1</v>
      </c>
      <c r="W56" s="31"/>
      <c r="X56" s="3"/>
      <c r="Y56" s="3"/>
      <c r="Z56" s="29"/>
      <c r="AA56" s="29"/>
      <c r="AB56" s="29"/>
      <c r="AC56" s="29"/>
      <c r="AD56" s="29"/>
      <c r="AE56" s="29"/>
      <c r="AF56" s="29"/>
      <c r="AG56" s="29"/>
      <c r="AH56" s="29"/>
      <c r="AI56" s="3"/>
      <c r="AJ56" s="3"/>
    </row>
    <row r="57" spans="1:48" ht="12.75" customHeight="1">
      <c r="A57" s="27" t="s">
        <v>19</v>
      </c>
      <c r="B57" s="13"/>
      <c r="C57" s="13"/>
      <c r="D57" s="13"/>
      <c r="E57" s="13"/>
      <c r="F57" s="13"/>
      <c r="G57" s="13"/>
      <c r="H57" s="19"/>
      <c r="I57" s="15"/>
      <c r="J57" s="15"/>
      <c r="K57" s="16"/>
      <c r="L57" s="17"/>
      <c r="M57" s="20"/>
      <c r="N57" s="3" t="e">
        <f t="shared" si="39"/>
        <v>#DIV/0!</v>
      </c>
      <c r="O57" s="5" t="e">
        <f t="shared" si="40"/>
        <v>#DIV/0!</v>
      </c>
      <c r="W57" s="31"/>
      <c r="X57" s="3"/>
      <c r="Y57" s="3"/>
      <c r="Z57" s="29"/>
      <c r="AA57" s="29"/>
      <c r="AB57" s="29"/>
      <c r="AC57" s="29"/>
      <c r="AD57" s="29"/>
      <c r="AE57" s="29"/>
      <c r="AF57" s="29"/>
      <c r="AG57" s="29"/>
      <c r="AH57" s="29"/>
      <c r="AI57" s="3"/>
      <c r="AJ57" s="3"/>
    </row>
    <row r="58" spans="1:48" ht="12.75" customHeight="1">
      <c r="A58" s="27" t="s">
        <v>20</v>
      </c>
      <c r="B58" s="32"/>
      <c r="C58" s="32"/>
      <c r="D58" s="32"/>
      <c r="E58" s="32"/>
      <c r="F58" s="32"/>
      <c r="G58" s="32"/>
      <c r="H58" s="33"/>
      <c r="I58" s="47"/>
      <c r="J58" s="47"/>
      <c r="K58" s="48"/>
      <c r="L58" s="47"/>
      <c r="M58" s="20"/>
      <c r="N58" s="3"/>
      <c r="O58" s="5"/>
      <c r="W58" s="31"/>
      <c r="X58" s="3"/>
      <c r="Y58" s="3"/>
      <c r="Z58" s="29"/>
      <c r="AA58" s="29"/>
      <c r="AB58" s="29"/>
      <c r="AC58" s="29"/>
      <c r="AD58" s="29"/>
      <c r="AE58" s="29"/>
      <c r="AF58" s="29"/>
      <c r="AG58" s="29"/>
      <c r="AH58" s="29"/>
      <c r="AI58" s="3"/>
      <c r="AJ58" s="3"/>
    </row>
    <row r="59" spans="1:48" ht="12.75" customHeight="1">
      <c r="A59" s="31" t="s">
        <v>21</v>
      </c>
      <c r="B59" s="32"/>
      <c r="C59" s="32"/>
      <c r="D59" s="32"/>
      <c r="E59" s="32"/>
      <c r="F59" s="32"/>
      <c r="G59" s="32"/>
      <c r="H59" s="33"/>
      <c r="I59" s="47"/>
      <c r="J59" s="47"/>
      <c r="K59" s="48"/>
      <c r="L59" s="47"/>
      <c r="M59" s="20"/>
      <c r="N59" s="3"/>
      <c r="O59" s="5"/>
      <c r="W59" s="31"/>
      <c r="X59" s="3"/>
      <c r="Y59" s="3"/>
      <c r="Z59" s="29"/>
      <c r="AA59" s="29"/>
      <c r="AB59" s="29"/>
      <c r="AC59" s="29"/>
      <c r="AD59" s="29"/>
      <c r="AE59" s="29"/>
      <c r="AF59" s="29"/>
      <c r="AG59" s="29"/>
      <c r="AH59" s="29"/>
      <c r="AI59" s="3"/>
      <c r="AJ59" s="3"/>
    </row>
    <row r="60" spans="1:48" ht="12.75" customHeight="1">
      <c r="A60" s="31" t="s">
        <v>22</v>
      </c>
      <c r="B60" s="32"/>
      <c r="C60" s="32"/>
      <c r="D60" s="32"/>
      <c r="E60" s="32"/>
      <c r="F60" s="32"/>
      <c r="G60" s="32"/>
      <c r="H60" s="33"/>
      <c r="I60" s="47"/>
      <c r="J60" s="47"/>
      <c r="K60" s="48"/>
      <c r="L60" s="47"/>
      <c r="M60" s="20"/>
      <c r="N60" s="3"/>
      <c r="O60" s="5"/>
      <c r="W60" s="31"/>
      <c r="X60" s="3"/>
      <c r="Y60" s="3"/>
      <c r="Z60" s="29"/>
      <c r="AA60" s="29"/>
      <c r="AB60" s="29"/>
      <c r="AC60" s="29"/>
      <c r="AD60" s="29"/>
      <c r="AE60" s="29"/>
      <c r="AF60" s="29"/>
      <c r="AG60" s="29"/>
      <c r="AH60" s="29"/>
      <c r="AI60" s="3"/>
      <c r="AJ60" s="3"/>
    </row>
    <row r="61" spans="1:48" ht="12.75" customHeight="1">
      <c r="G61" s="32">
        <f>SUM(G52:G57)</f>
        <v>25</v>
      </c>
      <c r="H61" s="49">
        <f>SUM(H50:H57)</f>
        <v>20</v>
      </c>
      <c r="I61" s="47">
        <f>SUM(H50:H52)/B47</f>
        <v>0.22641509433962265</v>
      </c>
      <c r="J61" s="47">
        <f>H61/B47</f>
        <v>0.37735849056603776</v>
      </c>
      <c r="K61" s="47">
        <f>J61-I61</f>
        <v>0.15094339622641512</v>
      </c>
      <c r="L61" s="47"/>
      <c r="M61" s="6"/>
      <c r="N61" s="6"/>
      <c r="O61" s="5"/>
      <c r="W61" s="31"/>
      <c r="X61" s="3"/>
      <c r="Y61" s="29"/>
      <c r="Z61" s="29"/>
      <c r="AA61" s="29"/>
      <c r="AB61" s="29"/>
      <c r="AC61" s="29"/>
      <c r="AD61" s="29"/>
      <c r="AE61" s="29"/>
      <c r="AF61" s="29"/>
      <c r="AG61" s="29"/>
      <c r="AH61" s="3"/>
      <c r="AI61" s="3"/>
      <c r="AJ61" s="3"/>
    </row>
    <row r="62" spans="1:48" ht="12.75" customHeight="1">
      <c r="A62" s="35" t="s">
        <v>28</v>
      </c>
      <c r="B62" s="35"/>
      <c r="C62" s="35"/>
      <c r="D62" s="36"/>
      <c r="E62" s="36"/>
      <c r="G62" s="37">
        <f>((H50*4)+(H51*5)+(H52*6)+(H53*7)+(H54*8)+(H55*9)+(H56*10))/H61</f>
        <v>6.5</v>
      </c>
      <c r="I62" s="5"/>
      <c r="J62" s="5"/>
      <c r="L62" s="5"/>
      <c r="M62" s="6"/>
      <c r="N62" s="6"/>
      <c r="O62" s="5"/>
      <c r="W62" s="32"/>
      <c r="X62" s="11" t="s">
        <v>35</v>
      </c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48" ht="12.75" customHeight="1">
      <c r="I63" s="5"/>
      <c r="J63" s="5"/>
      <c r="L63" s="5"/>
      <c r="M63" s="6"/>
      <c r="N63" s="6"/>
      <c r="O63" s="5"/>
      <c r="W63" s="52" t="s">
        <v>12</v>
      </c>
      <c r="X63" s="53">
        <v>9701</v>
      </c>
      <c r="Y63" s="54">
        <v>9702</v>
      </c>
      <c r="Z63" s="54">
        <v>9801</v>
      </c>
      <c r="AA63" s="54">
        <v>9802</v>
      </c>
      <c r="AB63" s="54">
        <v>9901</v>
      </c>
      <c r="AC63" s="54">
        <v>9902</v>
      </c>
      <c r="AD63" s="55" t="s">
        <v>13</v>
      </c>
      <c r="AE63" s="55" t="s">
        <v>14</v>
      </c>
      <c r="AF63" s="55" t="s">
        <v>15</v>
      </c>
      <c r="AG63" s="55" t="s">
        <v>16</v>
      </c>
      <c r="AH63" s="55" t="s">
        <v>17</v>
      </c>
      <c r="AI63" s="55" t="s">
        <v>18</v>
      </c>
      <c r="AJ63" s="55" t="s">
        <v>19</v>
      </c>
      <c r="AK63" s="55" t="s">
        <v>20</v>
      </c>
      <c r="AL63" s="55" t="s">
        <v>21</v>
      </c>
      <c r="AM63" s="106" t="s">
        <v>22</v>
      </c>
      <c r="AN63" s="106" t="s">
        <v>33</v>
      </c>
      <c r="AO63" s="106" t="s">
        <v>34</v>
      </c>
      <c r="AP63" s="106" t="s">
        <v>36</v>
      </c>
      <c r="AQ63" s="106" t="s">
        <v>37</v>
      </c>
      <c r="AR63" s="106" t="s">
        <v>38</v>
      </c>
      <c r="AS63" s="106" t="s">
        <v>39</v>
      </c>
      <c r="AT63" s="106" t="s">
        <v>40</v>
      </c>
      <c r="AU63" s="106" t="s">
        <v>42</v>
      </c>
      <c r="AV63" s="106" t="s">
        <v>43</v>
      </c>
    </row>
    <row r="64" spans="1:48" ht="12.75" customHeight="1">
      <c r="A64" s="44" t="s">
        <v>45</v>
      </c>
      <c r="D64" s="56"/>
      <c r="I64" s="5"/>
      <c r="J64" s="5"/>
      <c r="L64" s="5"/>
      <c r="M64" s="6"/>
      <c r="N64" s="6"/>
      <c r="O64" s="5"/>
      <c r="W64" s="57" t="s">
        <v>23</v>
      </c>
      <c r="X64" s="58">
        <f>M7/M5</f>
        <v>0.79069767441860461</v>
      </c>
      <c r="Y64" s="58">
        <f>M28/M26</f>
        <v>0.76406035665294925</v>
      </c>
      <c r="Z64" s="58">
        <f>M49/M47</f>
        <v>0.62264150943396224</v>
      </c>
      <c r="AA64" s="58">
        <f>M69/M67</f>
        <v>1</v>
      </c>
      <c r="AB64" s="58">
        <f>M91/M89</f>
        <v>0.51282051282051277</v>
      </c>
      <c r="AC64" s="58">
        <f>M109/M107</f>
        <v>0.82711442786069655</v>
      </c>
      <c r="AD64" s="58">
        <f>M127/M125</f>
        <v>0.5714285714285714</v>
      </c>
      <c r="AE64" s="58">
        <f>M147/M145</f>
        <v>0.76440329218106995</v>
      </c>
      <c r="AF64" s="58">
        <f>M163/M161</f>
        <v>0.61111111111111116</v>
      </c>
      <c r="AG64" s="58">
        <f>M180/M178</f>
        <v>0.83723958333333337</v>
      </c>
      <c r="AH64" s="58">
        <f>M197/M195</f>
        <v>0.60747663551401865</v>
      </c>
      <c r="AI64" s="58">
        <f>M215/M213</f>
        <v>0.87089467723669312</v>
      </c>
      <c r="AJ64" s="58">
        <f>M232/M230</f>
        <v>0.63265306122448983</v>
      </c>
      <c r="AK64" s="58">
        <f>M248/M246</f>
        <v>0.85578069129916567</v>
      </c>
      <c r="AL64" s="58">
        <f>M263/M261</f>
        <v>0.57943925233644855</v>
      </c>
      <c r="AM64" s="58">
        <f>M263/M261</f>
        <v>0.57943925233644855</v>
      </c>
      <c r="AN64" s="58">
        <f>M290/M288</f>
        <v>0.68235294117647061</v>
      </c>
      <c r="AO64" s="58">
        <f>M304/M302</f>
        <v>0.96556671449067433</v>
      </c>
      <c r="AP64" s="58">
        <f>M317/M315</f>
        <v>0.76923076923076927</v>
      </c>
      <c r="AQ64" s="58">
        <f>M329/M327</f>
        <v>0.67287543655413273</v>
      </c>
      <c r="AR64" s="58">
        <f>M342/M340</f>
        <v>0.60256410256410253</v>
      </c>
      <c r="AS64" s="58">
        <f>M356/M354</f>
        <v>0.86478454680534922</v>
      </c>
      <c r="AT64" s="58">
        <f>M370/M368</f>
        <v>0.67045454545454541</v>
      </c>
      <c r="AU64" s="58">
        <f>M397/M395</f>
        <v>0.57377049180327866</v>
      </c>
      <c r="AV64" s="58">
        <f>M410/M408</f>
        <v>0.86482334869431643</v>
      </c>
    </row>
    <row r="65" spans="1:36" ht="25.5" customHeight="1">
      <c r="B65" s="185" t="s">
        <v>1</v>
      </c>
      <c r="C65" s="186"/>
      <c r="D65" s="186"/>
      <c r="E65" s="186"/>
      <c r="F65" s="186"/>
      <c r="G65" s="186"/>
      <c r="I65" s="7" t="s">
        <v>2</v>
      </c>
      <c r="J65" s="7" t="s">
        <v>3</v>
      </c>
      <c r="K65" s="8" t="s">
        <v>4</v>
      </c>
      <c r="L65" s="7" t="s">
        <v>5</v>
      </c>
      <c r="M65" s="9" t="s">
        <v>6</v>
      </c>
      <c r="N65" s="9" t="s">
        <v>7</v>
      </c>
      <c r="O65" s="10" t="s">
        <v>8</v>
      </c>
      <c r="P65" s="188" t="s">
        <v>4</v>
      </c>
      <c r="Q65" s="186"/>
      <c r="W65" s="4" t="s">
        <v>46</v>
      </c>
      <c r="X65" s="60">
        <f>SUM(X64:AG64)/10</f>
        <v>0.73015170392408113</v>
      </c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2.75" customHeight="1">
      <c r="A66" s="12" t="s">
        <v>9</v>
      </c>
      <c r="B66" s="13">
        <v>1</v>
      </c>
      <c r="C66" s="13">
        <v>2</v>
      </c>
      <c r="D66" s="13">
        <v>3</v>
      </c>
      <c r="E66" s="13">
        <v>4</v>
      </c>
      <c r="F66" s="13">
        <v>5</v>
      </c>
      <c r="G66" s="13">
        <v>6</v>
      </c>
      <c r="H66" s="14" t="s">
        <v>10</v>
      </c>
      <c r="I66" s="41"/>
      <c r="J66" s="15"/>
      <c r="K66" s="16"/>
      <c r="L66" s="17"/>
      <c r="M66" s="6"/>
      <c r="N66" s="6"/>
      <c r="O66" s="5"/>
      <c r="W66" s="4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3"/>
      <c r="AJ66" s="3"/>
    </row>
    <row r="67" spans="1:36" ht="12.75" customHeight="1">
      <c r="A67" s="13">
        <v>9802</v>
      </c>
      <c r="B67" s="13">
        <v>912</v>
      </c>
      <c r="C67" s="13"/>
      <c r="D67" s="13"/>
      <c r="E67" s="13"/>
      <c r="F67" s="13"/>
      <c r="G67" s="13"/>
      <c r="H67" s="19"/>
      <c r="I67" s="41"/>
      <c r="J67" s="15"/>
      <c r="K67" s="16"/>
      <c r="L67" s="17"/>
      <c r="M67" s="20">
        <f>B67</f>
        <v>912</v>
      </c>
      <c r="N67" s="6"/>
      <c r="O67" s="5"/>
      <c r="P67" s="4">
        <v>9701</v>
      </c>
      <c r="Q67" s="5">
        <f>K19</f>
        <v>0.1395348837209302</v>
      </c>
      <c r="W67" s="32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2.75" customHeight="1">
      <c r="A68" s="13">
        <v>9901</v>
      </c>
      <c r="B68" s="13"/>
      <c r="C68" s="13">
        <v>912</v>
      </c>
      <c r="D68" s="13"/>
      <c r="E68" s="13"/>
      <c r="F68" s="13"/>
      <c r="G68" s="13"/>
      <c r="H68" s="19"/>
      <c r="I68" s="41"/>
      <c r="J68" s="15"/>
      <c r="K68" s="16"/>
      <c r="L68" s="17">
        <f>C68/B67</f>
        <v>1</v>
      </c>
      <c r="M68" s="20">
        <v>912</v>
      </c>
      <c r="N68" s="3">
        <f t="shared" ref="N68:N76" si="45">M68/M67</f>
        <v>1</v>
      </c>
      <c r="O68" s="5">
        <f t="shared" ref="O68:O76" si="46">100%-N68</f>
        <v>0</v>
      </c>
      <c r="P68" s="4">
        <v>9702</v>
      </c>
      <c r="Q68" s="5">
        <f>K40</f>
        <v>0.14677640603566527</v>
      </c>
      <c r="W68" s="32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2.75" customHeight="1">
      <c r="A69" s="13">
        <v>9902</v>
      </c>
      <c r="B69" s="13"/>
      <c r="C69" s="13"/>
      <c r="D69" s="13">
        <v>769</v>
      </c>
      <c r="E69" s="13"/>
      <c r="F69" s="13"/>
      <c r="G69" s="13"/>
      <c r="H69" s="19"/>
      <c r="I69" s="41"/>
      <c r="J69" s="15"/>
      <c r="K69" s="16"/>
      <c r="L69" s="17">
        <f>D69/C68</f>
        <v>0.8432017543859649</v>
      </c>
      <c r="M69" s="20">
        <v>912</v>
      </c>
      <c r="N69" s="3">
        <f t="shared" si="45"/>
        <v>1</v>
      </c>
      <c r="O69" s="5">
        <f t="shared" si="46"/>
        <v>0</v>
      </c>
      <c r="P69" s="4">
        <v>9801</v>
      </c>
      <c r="Q69" s="5">
        <f>K61</f>
        <v>0.15094339622641512</v>
      </c>
      <c r="W69" s="32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2.75" customHeight="1">
      <c r="A70" s="27" t="s">
        <v>13</v>
      </c>
      <c r="B70" s="13"/>
      <c r="C70" s="13"/>
      <c r="D70" s="13"/>
      <c r="E70" s="13">
        <v>527</v>
      </c>
      <c r="F70" s="13"/>
      <c r="G70" s="13"/>
      <c r="H70" s="19">
        <v>7</v>
      </c>
      <c r="I70" s="41"/>
      <c r="J70" s="15"/>
      <c r="K70" s="16"/>
      <c r="L70" s="17">
        <f>E70/D69</f>
        <v>0.68530559167750327</v>
      </c>
      <c r="M70" s="20">
        <v>647</v>
      </c>
      <c r="N70" s="3">
        <f t="shared" si="45"/>
        <v>0.70942982456140347</v>
      </c>
      <c r="O70" s="5">
        <f t="shared" si="46"/>
        <v>0.29057017543859653</v>
      </c>
      <c r="P70" s="4">
        <v>9802</v>
      </c>
      <c r="Q70" s="5">
        <f>K83</f>
        <v>0.18421052631578949</v>
      </c>
      <c r="W70" s="31"/>
      <c r="X70" s="3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3"/>
      <c r="AJ70" s="3"/>
    </row>
    <row r="71" spans="1:36" ht="12.75" customHeight="1">
      <c r="A71" s="27" t="s">
        <v>14</v>
      </c>
      <c r="B71" s="13"/>
      <c r="C71" s="13"/>
      <c r="D71" s="13"/>
      <c r="E71" s="13"/>
      <c r="F71" s="13">
        <v>527</v>
      </c>
      <c r="G71" s="13"/>
      <c r="H71" s="19">
        <v>4</v>
      </c>
      <c r="I71" s="41"/>
      <c r="J71" s="15"/>
      <c r="K71" s="16"/>
      <c r="L71" s="17">
        <f>F71/E70</f>
        <v>1</v>
      </c>
      <c r="M71" s="20">
        <v>592</v>
      </c>
      <c r="N71" s="3">
        <f t="shared" si="45"/>
        <v>0.91499227202472955</v>
      </c>
      <c r="O71" s="5">
        <f t="shared" si="46"/>
        <v>8.5007727975270453E-2</v>
      </c>
      <c r="P71" s="4">
        <v>9901</v>
      </c>
      <c r="Q71" s="5">
        <f>K101</f>
        <v>0.10256410256410256</v>
      </c>
      <c r="W71" s="31"/>
      <c r="X71" s="3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3"/>
      <c r="AJ71" s="3"/>
    </row>
    <row r="72" spans="1:36" ht="12.75" customHeight="1">
      <c r="A72" s="27" t="s">
        <v>15</v>
      </c>
      <c r="B72" s="13"/>
      <c r="C72" s="13"/>
      <c r="D72" s="13"/>
      <c r="E72" s="13"/>
      <c r="F72" s="13"/>
      <c r="G72" s="13">
        <v>527</v>
      </c>
      <c r="H72" s="19">
        <v>342</v>
      </c>
      <c r="I72" s="41"/>
      <c r="J72" s="15"/>
      <c r="K72" s="16"/>
      <c r="L72" s="17">
        <f>G72/F71</f>
        <v>1</v>
      </c>
      <c r="M72" s="20">
        <v>545</v>
      </c>
      <c r="N72" s="3">
        <f t="shared" si="45"/>
        <v>0.92060810810810811</v>
      </c>
      <c r="O72" s="5">
        <f t="shared" si="46"/>
        <v>7.9391891891891886E-2</v>
      </c>
      <c r="P72" s="4">
        <v>9902</v>
      </c>
      <c r="Q72" s="5">
        <f>K118</f>
        <v>0.17039800995024879</v>
      </c>
      <c r="W72" s="31"/>
      <c r="X72" s="3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3"/>
      <c r="AJ72" s="3"/>
    </row>
    <row r="73" spans="1:36" ht="12.75" customHeight="1">
      <c r="A73" s="27" t="s">
        <v>16</v>
      </c>
      <c r="B73" s="13"/>
      <c r="C73" s="13"/>
      <c r="D73" s="13"/>
      <c r="E73" s="13"/>
      <c r="F73" s="13"/>
      <c r="G73" s="13">
        <v>96</v>
      </c>
      <c r="H73" s="19">
        <v>105</v>
      </c>
      <c r="I73" s="41"/>
      <c r="J73" s="15"/>
      <c r="K73" s="16"/>
      <c r="L73" s="17"/>
      <c r="M73" s="20">
        <v>108</v>
      </c>
      <c r="N73" s="3">
        <f t="shared" si="45"/>
        <v>0.19816513761467891</v>
      </c>
      <c r="O73" s="5">
        <f t="shared" si="46"/>
        <v>0.80183486238532109</v>
      </c>
      <c r="P73" s="30" t="s">
        <v>13</v>
      </c>
      <c r="Q73" s="5">
        <f>K139</f>
        <v>0.17346938775510204</v>
      </c>
      <c r="W73" s="31"/>
      <c r="X73" s="3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3"/>
      <c r="AJ73" s="3"/>
    </row>
    <row r="74" spans="1:36" ht="12.75" customHeight="1">
      <c r="A74" s="27" t="s">
        <v>17</v>
      </c>
      <c r="B74" s="13"/>
      <c r="C74" s="13"/>
      <c r="D74" s="13"/>
      <c r="E74" s="13"/>
      <c r="F74" s="13"/>
      <c r="G74" s="13">
        <v>65</v>
      </c>
      <c r="H74" s="19">
        <v>43</v>
      </c>
      <c r="I74" s="41"/>
      <c r="J74" s="15"/>
      <c r="K74" s="16"/>
      <c r="L74" s="17"/>
      <c r="M74" s="20">
        <v>71</v>
      </c>
      <c r="N74" s="3">
        <f t="shared" si="45"/>
        <v>0.65740740740740744</v>
      </c>
      <c r="O74" s="5">
        <f t="shared" si="46"/>
        <v>0.34259259259259256</v>
      </c>
      <c r="P74" s="30" t="s">
        <v>14</v>
      </c>
      <c r="Q74" s="5">
        <f>K155</f>
        <v>8.1275720164609044E-2</v>
      </c>
      <c r="W74" s="31"/>
      <c r="X74" s="3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36" ht="12.75" customHeight="1">
      <c r="A75" s="27" t="s">
        <v>18</v>
      </c>
      <c r="B75" s="13"/>
      <c r="C75" s="13"/>
      <c r="D75" s="13"/>
      <c r="E75" s="13"/>
      <c r="F75" s="13"/>
      <c r="G75" s="13">
        <v>7</v>
      </c>
      <c r="H75" s="19">
        <v>14</v>
      </c>
      <c r="I75" s="41"/>
      <c r="J75" s="15"/>
      <c r="K75" s="16"/>
      <c r="L75" s="17"/>
      <c r="M75" s="20">
        <v>9</v>
      </c>
      <c r="N75" s="3">
        <f t="shared" si="45"/>
        <v>0.12676056338028169</v>
      </c>
      <c r="O75" s="5">
        <f t="shared" si="46"/>
        <v>0.87323943661971826</v>
      </c>
      <c r="P75" s="30" t="s">
        <v>15</v>
      </c>
      <c r="Q75" s="5">
        <f>K172</f>
        <v>3.3333333333333326E-2</v>
      </c>
      <c r="W75" s="31"/>
      <c r="X75" s="3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36" ht="12.75" customHeight="1">
      <c r="A76" s="27" t="s">
        <v>19</v>
      </c>
      <c r="B76" s="13"/>
      <c r="C76" s="13"/>
      <c r="D76" s="13"/>
      <c r="E76" s="13"/>
      <c r="F76" s="13"/>
      <c r="G76" s="13">
        <v>2</v>
      </c>
      <c r="H76" s="19">
        <v>1</v>
      </c>
      <c r="I76" s="41"/>
      <c r="J76" s="15"/>
      <c r="K76" s="16"/>
      <c r="L76" s="17"/>
      <c r="M76" s="20">
        <v>2</v>
      </c>
      <c r="N76" s="3">
        <f t="shared" si="45"/>
        <v>0.22222222222222221</v>
      </c>
      <c r="O76" s="5">
        <f t="shared" si="46"/>
        <v>0.77777777777777779</v>
      </c>
      <c r="P76" s="30" t="s">
        <v>16</v>
      </c>
      <c r="Q76" s="5">
        <f>K189</f>
        <v>7.8125E-2</v>
      </c>
      <c r="W76" s="31"/>
      <c r="X76" s="3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36" ht="12.75" customHeight="1">
      <c r="A77" s="27" t="s">
        <v>20</v>
      </c>
      <c r="B77" s="32"/>
      <c r="C77" s="32"/>
      <c r="D77" s="32"/>
      <c r="E77" s="32"/>
      <c r="F77" s="32"/>
      <c r="G77" s="61">
        <v>1</v>
      </c>
      <c r="H77" s="33">
        <v>1</v>
      </c>
      <c r="I77" s="5"/>
      <c r="J77" s="5"/>
      <c r="K77" s="32"/>
      <c r="L77" s="5"/>
      <c r="M77" s="20">
        <v>5</v>
      </c>
      <c r="N77" s="3"/>
      <c r="O77" s="5"/>
      <c r="P77" s="30" t="s">
        <v>17</v>
      </c>
      <c r="Q77" s="5">
        <f>K208</f>
        <v>4.6728971962616828E-2</v>
      </c>
      <c r="W77" s="31"/>
      <c r="X77" s="3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36" ht="12.75" customHeight="1">
      <c r="A78" s="31" t="s">
        <v>21</v>
      </c>
      <c r="B78" s="32"/>
      <c r="C78" s="32"/>
      <c r="D78" s="32"/>
      <c r="E78" s="32"/>
      <c r="F78" s="32"/>
      <c r="G78" s="61">
        <v>3</v>
      </c>
      <c r="H78" s="33">
        <v>1</v>
      </c>
      <c r="I78" s="5"/>
      <c r="J78" s="5"/>
      <c r="K78" s="32"/>
      <c r="L78" s="5"/>
      <c r="M78" s="20">
        <v>3</v>
      </c>
      <c r="N78" s="3"/>
      <c r="O78" s="5"/>
      <c r="P78" s="30" t="s">
        <v>18</v>
      </c>
      <c r="Q78" s="5">
        <f>K225</f>
        <v>9.2865232163080402E-2</v>
      </c>
      <c r="W78" s="31"/>
      <c r="X78" s="3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3"/>
      <c r="AJ78" s="3"/>
    </row>
    <row r="79" spans="1:36" ht="12.75" customHeight="1">
      <c r="A79" s="31" t="s">
        <v>22</v>
      </c>
      <c r="B79" s="32"/>
      <c r="C79" s="32"/>
      <c r="D79" s="32"/>
      <c r="E79" s="32"/>
      <c r="F79" s="32"/>
      <c r="G79" s="61">
        <v>4</v>
      </c>
      <c r="H79" s="33">
        <v>1</v>
      </c>
      <c r="I79" s="5"/>
      <c r="J79" s="5"/>
      <c r="K79" s="32"/>
      <c r="L79" s="5"/>
      <c r="M79" s="20">
        <v>5</v>
      </c>
      <c r="N79" s="3"/>
      <c r="O79" s="5"/>
      <c r="P79" s="30" t="s">
        <v>19</v>
      </c>
      <c r="Q79" s="5">
        <f>K241</f>
        <v>0.10204081632653061</v>
      </c>
      <c r="W79" s="31"/>
      <c r="X79" s="3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3"/>
      <c r="AJ79" s="3"/>
    </row>
    <row r="80" spans="1:36" ht="12.75" customHeight="1">
      <c r="A80" s="31" t="s">
        <v>33</v>
      </c>
      <c r="B80" s="32"/>
      <c r="C80" s="32"/>
      <c r="D80" s="32"/>
      <c r="E80" s="32"/>
      <c r="F80" s="32"/>
      <c r="G80" s="61">
        <v>2</v>
      </c>
      <c r="H80" s="33">
        <v>1</v>
      </c>
      <c r="I80" s="5"/>
      <c r="J80" s="5"/>
      <c r="K80" s="32"/>
      <c r="L80" s="5"/>
      <c r="M80" s="20">
        <v>2</v>
      </c>
      <c r="N80" s="3"/>
      <c r="O80" s="5"/>
      <c r="W80" s="31"/>
      <c r="X80" s="3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3"/>
      <c r="AJ80" s="3"/>
    </row>
    <row r="81" spans="1:36" ht="12.75" customHeight="1">
      <c r="A81" s="31" t="s">
        <v>34</v>
      </c>
      <c r="B81" s="32"/>
      <c r="C81" s="32"/>
      <c r="D81" s="32"/>
      <c r="E81" s="32"/>
      <c r="F81" s="32"/>
      <c r="G81" s="61">
        <v>1</v>
      </c>
      <c r="H81" s="33">
        <v>1</v>
      </c>
      <c r="I81" s="5"/>
      <c r="J81" s="5"/>
      <c r="K81" s="32"/>
      <c r="L81" s="5"/>
      <c r="M81" s="20"/>
      <c r="N81" s="3"/>
      <c r="O81" s="5"/>
      <c r="W81" s="31"/>
      <c r="X81" s="3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3"/>
      <c r="AJ81" s="3"/>
    </row>
    <row r="82" spans="1:36" ht="12.75" customHeight="1">
      <c r="A82" s="31" t="s">
        <v>36</v>
      </c>
      <c r="B82" s="32"/>
      <c r="C82" s="32"/>
      <c r="D82" s="32"/>
      <c r="E82" s="32"/>
      <c r="F82" s="32"/>
      <c r="G82" s="61">
        <v>1</v>
      </c>
      <c r="H82" s="33"/>
      <c r="I82" s="5"/>
      <c r="J82" s="5"/>
      <c r="K82" s="32"/>
      <c r="L82" s="5"/>
      <c r="M82" s="20">
        <v>1</v>
      </c>
      <c r="N82" s="3"/>
      <c r="O82" s="5"/>
      <c r="W82" s="31"/>
      <c r="X82" s="3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3"/>
      <c r="AJ82" s="3"/>
    </row>
    <row r="83" spans="1:36" ht="12.75" customHeight="1">
      <c r="H83" s="33">
        <f>SUM(H70:H81)</f>
        <v>521</v>
      </c>
      <c r="I83" s="5">
        <f>SUM(H70:H72)/B67</f>
        <v>0.38706140350877194</v>
      </c>
      <c r="J83" s="5">
        <f>H83/B67</f>
        <v>0.57127192982456143</v>
      </c>
      <c r="K83" s="5">
        <f>J83-I83</f>
        <v>0.18421052631578949</v>
      </c>
      <c r="L83" s="5"/>
      <c r="M83" s="6"/>
      <c r="N83" s="6"/>
      <c r="O83" s="5"/>
      <c r="W83" s="32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2.75" customHeight="1">
      <c r="A84" s="35" t="s">
        <v>28</v>
      </c>
      <c r="B84" s="35"/>
      <c r="C84" s="35"/>
      <c r="D84" s="36"/>
      <c r="E84" s="36"/>
      <c r="G84" s="37">
        <f>((H70*4)+(H71*5)+(H72*6)+(H73*7)+(H74*8)+(H75*9)+(H76*10)+(H77*11)+(H78*12)+(H79*13)+(H80*14))/H83</f>
        <v>6.4587332053742799</v>
      </c>
      <c r="I84" s="5"/>
      <c r="J84" s="5"/>
      <c r="L84" s="5"/>
      <c r="M84" s="6"/>
      <c r="N84" s="6"/>
      <c r="O84" s="5"/>
      <c r="W84" s="32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2.75" customHeight="1">
      <c r="I85" s="5"/>
      <c r="J85" s="5"/>
      <c r="L85" s="5"/>
      <c r="M85" s="6"/>
      <c r="N85" s="6"/>
      <c r="O85" s="5"/>
      <c r="W85" s="3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2.75" customHeight="1">
      <c r="A86" s="44" t="s">
        <v>47</v>
      </c>
      <c r="I86" s="5"/>
      <c r="J86" s="5"/>
      <c r="L86" s="5"/>
      <c r="M86" s="6"/>
      <c r="N86" s="6"/>
      <c r="O86" s="5"/>
      <c r="W86" s="44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3"/>
      <c r="AJ86" s="3"/>
    </row>
    <row r="87" spans="1:36" ht="25.5" customHeight="1">
      <c r="B87" s="185" t="s">
        <v>1</v>
      </c>
      <c r="C87" s="186"/>
      <c r="D87" s="186"/>
      <c r="E87" s="186"/>
      <c r="F87" s="186"/>
      <c r="G87" s="186"/>
      <c r="I87" s="7" t="s">
        <v>2</v>
      </c>
      <c r="J87" s="7" t="s">
        <v>3</v>
      </c>
      <c r="K87" s="8" t="s">
        <v>4</v>
      </c>
      <c r="L87" s="7" t="s">
        <v>5</v>
      </c>
      <c r="M87" s="9" t="s">
        <v>6</v>
      </c>
      <c r="N87" s="9" t="s">
        <v>7</v>
      </c>
      <c r="O87" s="10" t="s">
        <v>8</v>
      </c>
      <c r="W87" s="32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ht="12.75" customHeight="1">
      <c r="A88" s="12" t="s">
        <v>9</v>
      </c>
      <c r="B88" s="13">
        <v>1</v>
      </c>
      <c r="C88" s="13">
        <v>2</v>
      </c>
      <c r="D88" s="13">
        <v>3</v>
      </c>
      <c r="E88" s="13">
        <v>4</v>
      </c>
      <c r="F88" s="13">
        <v>5</v>
      </c>
      <c r="G88" s="13">
        <v>6</v>
      </c>
      <c r="H88" s="14" t="s">
        <v>10</v>
      </c>
      <c r="I88" s="41"/>
      <c r="J88" s="15"/>
      <c r="K88" s="16"/>
      <c r="L88" s="17"/>
      <c r="M88" s="6"/>
      <c r="N88" s="6"/>
      <c r="O88" s="5"/>
      <c r="W88" s="4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3"/>
      <c r="AJ88" s="3"/>
    </row>
    <row r="89" spans="1:36" ht="12.75" customHeight="1">
      <c r="A89" s="13">
        <v>9901</v>
      </c>
      <c r="B89" s="13">
        <v>78</v>
      </c>
      <c r="C89" s="13"/>
      <c r="D89" s="13"/>
      <c r="E89" s="13"/>
      <c r="F89" s="13"/>
      <c r="G89" s="13"/>
      <c r="H89" s="19"/>
      <c r="I89" s="41"/>
      <c r="J89" s="15"/>
      <c r="K89" s="16"/>
      <c r="L89" s="17"/>
      <c r="M89" s="20">
        <f>B89</f>
        <v>78</v>
      </c>
      <c r="N89" s="6"/>
      <c r="O89" s="5"/>
      <c r="W89" s="32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2.75" customHeight="1">
      <c r="A90" s="13">
        <v>9902</v>
      </c>
      <c r="B90" s="13"/>
      <c r="C90" s="13">
        <v>66</v>
      </c>
      <c r="D90" s="13"/>
      <c r="E90" s="13"/>
      <c r="F90" s="13"/>
      <c r="G90" s="13"/>
      <c r="H90" s="19"/>
      <c r="I90" s="41"/>
      <c r="J90" s="15"/>
      <c r="K90" s="16"/>
      <c r="L90" s="17">
        <f>C90/B89</f>
        <v>0.84615384615384615</v>
      </c>
      <c r="M90" s="20">
        <v>78</v>
      </c>
      <c r="N90" s="3">
        <f t="shared" ref="N90:N97" si="47">M90/M89</f>
        <v>1</v>
      </c>
      <c r="O90" s="5">
        <f t="shared" ref="O90:O97" si="48">100%-N90</f>
        <v>0</v>
      </c>
      <c r="W90" s="32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ht="12.75" customHeight="1">
      <c r="A91" s="27" t="s">
        <v>13</v>
      </c>
      <c r="B91" s="13"/>
      <c r="C91" s="13"/>
      <c r="D91" s="13">
        <v>34</v>
      </c>
      <c r="E91" s="13"/>
      <c r="F91" s="13"/>
      <c r="G91" s="13"/>
      <c r="H91" s="19"/>
      <c r="I91" s="41"/>
      <c r="J91" s="15"/>
      <c r="K91" s="16"/>
      <c r="L91" s="17">
        <f>D91/C90</f>
        <v>0.51515151515151514</v>
      </c>
      <c r="M91" s="20">
        <v>40</v>
      </c>
      <c r="N91" s="3">
        <f t="shared" si="47"/>
        <v>0.51282051282051277</v>
      </c>
      <c r="O91" s="5">
        <f t="shared" si="48"/>
        <v>0.48717948717948723</v>
      </c>
      <c r="W91" s="31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3"/>
      <c r="AJ91" s="3"/>
    </row>
    <row r="92" spans="1:36" ht="12.75" customHeight="1">
      <c r="A92" s="27" t="s">
        <v>14</v>
      </c>
      <c r="B92" s="13"/>
      <c r="C92" s="13"/>
      <c r="D92" s="13"/>
      <c r="E92" s="13">
        <v>31</v>
      </c>
      <c r="F92" s="13"/>
      <c r="G92" s="13"/>
      <c r="H92" s="19"/>
      <c r="I92" s="41"/>
      <c r="J92" s="15"/>
      <c r="K92" s="16"/>
      <c r="L92" s="17">
        <f>E92/D91</f>
        <v>0.91176470588235292</v>
      </c>
      <c r="M92" s="20">
        <v>58</v>
      </c>
      <c r="N92" s="3">
        <f t="shared" si="47"/>
        <v>1.45</v>
      </c>
      <c r="O92" s="5">
        <f t="shared" si="48"/>
        <v>-0.44999999999999996</v>
      </c>
      <c r="W92" s="31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3"/>
      <c r="AJ92" s="3"/>
    </row>
    <row r="93" spans="1:36" ht="12.75" customHeight="1">
      <c r="A93" s="27" t="s">
        <v>15</v>
      </c>
      <c r="B93" s="13"/>
      <c r="C93" s="13"/>
      <c r="D93" s="13"/>
      <c r="E93" s="13"/>
      <c r="F93" s="13">
        <v>20</v>
      </c>
      <c r="G93" s="13"/>
      <c r="H93" s="19">
        <v>2</v>
      </c>
      <c r="I93" s="41"/>
      <c r="J93" s="15"/>
      <c r="K93" s="16"/>
      <c r="L93" s="17">
        <f>F93/E92</f>
        <v>0.64516129032258063</v>
      </c>
      <c r="M93" s="20">
        <v>30</v>
      </c>
      <c r="N93" s="3">
        <f t="shared" si="47"/>
        <v>0.51724137931034486</v>
      </c>
      <c r="O93" s="5">
        <f t="shared" si="48"/>
        <v>0.48275862068965514</v>
      </c>
      <c r="W93" s="31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36" ht="12.75" customHeight="1">
      <c r="A94" s="27" t="s">
        <v>16</v>
      </c>
      <c r="B94" s="13"/>
      <c r="C94" s="13"/>
      <c r="D94" s="13"/>
      <c r="E94" s="13"/>
      <c r="F94" s="13"/>
      <c r="G94" s="13">
        <v>20</v>
      </c>
      <c r="H94" s="19">
        <v>9</v>
      </c>
      <c r="I94" s="41"/>
      <c r="J94" s="15"/>
      <c r="K94" s="16"/>
      <c r="L94" s="17">
        <f>G94/F93</f>
        <v>1</v>
      </c>
      <c r="M94" s="20">
        <v>23</v>
      </c>
      <c r="N94" s="3">
        <f t="shared" si="47"/>
        <v>0.76666666666666672</v>
      </c>
      <c r="O94" s="5">
        <f t="shared" si="48"/>
        <v>0.23333333333333328</v>
      </c>
      <c r="W94" s="31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36" ht="12.75" customHeight="1">
      <c r="A95" s="27" t="s">
        <v>17</v>
      </c>
      <c r="B95" s="13"/>
      <c r="C95" s="13"/>
      <c r="D95" s="13"/>
      <c r="E95" s="13"/>
      <c r="F95" s="13"/>
      <c r="G95" s="13">
        <v>13</v>
      </c>
      <c r="H95" s="19">
        <v>7</v>
      </c>
      <c r="I95" s="41"/>
      <c r="J95" s="15"/>
      <c r="K95" s="16"/>
      <c r="L95" s="17"/>
      <c r="M95" s="20">
        <v>15</v>
      </c>
      <c r="N95" s="3">
        <f t="shared" si="47"/>
        <v>0.65217391304347827</v>
      </c>
      <c r="O95" s="5">
        <f t="shared" si="48"/>
        <v>0.34782608695652173</v>
      </c>
      <c r="W95" s="31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36" ht="12.75" customHeight="1">
      <c r="A96" s="27" t="s">
        <v>18</v>
      </c>
      <c r="B96" s="13"/>
      <c r="C96" s="13"/>
      <c r="D96" s="13"/>
      <c r="E96" s="13"/>
      <c r="F96" s="13"/>
      <c r="G96" s="13">
        <v>2</v>
      </c>
      <c r="H96" s="19">
        <v>3</v>
      </c>
      <c r="I96" s="41"/>
      <c r="J96" s="15"/>
      <c r="K96" s="16"/>
      <c r="L96" s="17"/>
      <c r="M96" s="20">
        <v>2</v>
      </c>
      <c r="N96" s="3">
        <f t="shared" si="47"/>
        <v>0.13333333333333333</v>
      </c>
      <c r="O96" s="5">
        <f t="shared" si="48"/>
        <v>0.8666666666666667</v>
      </c>
      <c r="W96" s="31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3"/>
      <c r="AJ96" s="3"/>
    </row>
    <row r="97" spans="1:36" ht="12.75" customHeight="1">
      <c r="A97" s="62" t="s">
        <v>19</v>
      </c>
      <c r="B97" s="13"/>
      <c r="C97" s="13"/>
      <c r="D97" s="13"/>
      <c r="E97" s="13"/>
      <c r="F97" s="13"/>
      <c r="G97" s="13"/>
      <c r="H97" s="19"/>
      <c r="I97" s="41"/>
      <c r="J97" s="15"/>
      <c r="K97" s="16"/>
      <c r="L97" s="17"/>
      <c r="M97" s="20"/>
      <c r="N97" s="3">
        <f t="shared" si="47"/>
        <v>0</v>
      </c>
      <c r="O97" s="5">
        <f t="shared" si="48"/>
        <v>1</v>
      </c>
      <c r="W97" s="31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3"/>
      <c r="AJ97" s="3"/>
    </row>
    <row r="98" spans="1:36" ht="12.75" customHeight="1">
      <c r="A98" s="27" t="s">
        <v>20</v>
      </c>
      <c r="B98" s="32"/>
      <c r="C98" s="32"/>
      <c r="D98" s="32"/>
      <c r="E98" s="32"/>
      <c r="F98" s="32"/>
      <c r="G98" s="61">
        <v>1</v>
      </c>
      <c r="H98" s="33">
        <v>1</v>
      </c>
      <c r="I98" s="5"/>
      <c r="J98" s="5"/>
      <c r="K98" s="32"/>
      <c r="L98" s="5"/>
      <c r="M98" s="20">
        <v>2</v>
      </c>
      <c r="N98" s="3"/>
      <c r="O98" s="5"/>
      <c r="W98" s="31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3"/>
      <c r="AJ98" s="3"/>
    </row>
    <row r="99" spans="1:36" ht="12.75" customHeight="1">
      <c r="A99" s="31" t="s">
        <v>21</v>
      </c>
      <c r="B99" s="32"/>
      <c r="C99" s="32"/>
      <c r="D99" s="32"/>
      <c r="E99" s="32"/>
      <c r="F99" s="32"/>
      <c r="G99" s="61">
        <v>1</v>
      </c>
      <c r="H99" s="33">
        <v>1</v>
      </c>
      <c r="I99" s="5"/>
      <c r="J99" s="5"/>
      <c r="K99" s="32"/>
      <c r="L99" s="5"/>
      <c r="M99" s="20">
        <v>1</v>
      </c>
      <c r="N99" s="3"/>
      <c r="O99" s="5"/>
      <c r="W99" s="31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3"/>
      <c r="AJ99" s="3"/>
    </row>
    <row r="100" spans="1:36" ht="12.75" customHeight="1">
      <c r="A100" s="31" t="s">
        <v>22</v>
      </c>
      <c r="B100" s="32"/>
      <c r="C100" s="32"/>
      <c r="D100" s="32"/>
      <c r="E100" s="32"/>
      <c r="F100" s="32"/>
      <c r="G100" s="61">
        <v>1</v>
      </c>
      <c r="H100" s="33"/>
      <c r="I100" s="5"/>
      <c r="J100" s="5"/>
      <c r="K100" s="32"/>
      <c r="L100" s="5"/>
      <c r="M100" s="20">
        <v>3</v>
      </c>
      <c r="N100" s="3"/>
      <c r="O100" s="5"/>
      <c r="W100" s="31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3"/>
      <c r="AJ100" s="3"/>
    </row>
    <row r="101" spans="1:36" ht="12.75" customHeight="1">
      <c r="A101" s="31"/>
      <c r="B101" s="32"/>
      <c r="C101" s="32"/>
      <c r="D101" s="32"/>
      <c r="E101" s="32"/>
      <c r="F101" s="32"/>
      <c r="G101" s="32"/>
      <c r="H101" s="33">
        <f>SUM(H94:H97)</f>
        <v>19</v>
      </c>
      <c r="I101" s="5">
        <f>SUM(H92:H94)/B89</f>
        <v>0.14102564102564102</v>
      </c>
      <c r="J101" s="5">
        <f>H101/B89</f>
        <v>0.24358974358974358</v>
      </c>
      <c r="K101" s="5">
        <f>J101-I101</f>
        <v>0.10256410256410256</v>
      </c>
      <c r="L101" s="5"/>
      <c r="M101" s="20"/>
      <c r="N101" s="3"/>
      <c r="O101" s="5"/>
      <c r="W101" s="31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3"/>
      <c r="AJ101" s="3"/>
    </row>
    <row r="102" spans="1:36" ht="12.75" customHeight="1">
      <c r="A102" s="35" t="s">
        <v>28</v>
      </c>
      <c r="B102" s="35"/>
      <c r="C102" s="35"/>
      <c r="D102" s="36"/>
      <c r="E102" s="36"/>
      <c r="G102" s="37">
        <f>((H92*4)+(H94*6)+(H95*7)+(H96*8)+(H98*10)+(H99*11))/H101</f>
        <v>7.7894736842105265</v>
      </c>
      <c r="H102" s="32"/>
      <c r="I102" s="5"/>
      <c r="J102" s="5"/>
      <c r="L102" s="5"/>
      <c r="M102" s="6"/>
      <c r="N102" s="6"/>
      <c r="O102" s="5"/>
      <c r="W102" s="3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2.75" customHeight="1">
      <c r="I103" s="5"/>
      <c r="J103" s="5"/>
      <c r="L103" s="5"/>
      <c r="M103" s="6"/>
      <c r="N103" s="6"/>
      <c r="O103" s="5"/>
      <c r="W103" s="32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2.75" customHeight="1">
      <c r="A104" s="44" t="s">
        <v>48</v>
      </c>
      <c r="I104" s="5"/>
      <c r="J104" s="5"/>
      <c r="L104" s="5"/>
      <c r="M104" s="6"/>
      <c r="N104" s="6"/>
      <c r="O104" s="5"/>
      <c r="W104" s="44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3"/>
      <c r="AJ104" s="3"/>
    </row>
    <row r="105" spans="1:36" ht="25.5" customHeight="1">
      <c r="B105" s="185" t="s">
        <v>1</v>
      </c>
      <c r="C105" s="186"/>
      <c r="D105" s="186"/>
      <c r="E105" s="186"/>
      <c r="F105" s="186"/>
      <c r="G105" s="186"/>
      <c r="I105" s="7" t="s">
        <v>2</v>
      </c>
      <c r="J105" s="7" t="s">
        <v>3</v>
      </c>
      <c r="K105" s="8" t="s">
        <v>4</v>
      </c>
      <c r="L105" s="7" t="s">
        <v>5</v>
      </c>
      <c r="M105" s="9" t="s">
        <v>6</v>
      </c>
      <c r="N105" s="9" t="s">
        <v>7</v>
      </c>
      <c r="O105" s="10" t="s">
        <v>8</v>
      </c>
      <c r="W105" s="3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ht="12.75" customHeight="1">
      <c r="A106" s="12" t="s">
        <v>9</v>
      </c>
      <c r="B106" s="13">
        <v>1</v>
      </c>
      <c r="C106" s="13">
        <v>2</v>
      </c>
      <c r="D106" s="13">
        <v>3</v>
      </c>
      <c r="E106" s="13">
        <v>4</v>
      </c>
      <c r="F106" s="13">
        <v>5</v>
      </c>
      <c r="G106" s="13">
        <v>6</v>
      </c>
      <c r="H106" s="14" t="s">
        <v>10</v>
      </c>
      <c r="I106" s="41"/>
      <c r="J106" s="15"/>
      <c r="K106" s="16"/>
      <c r="L106" s="17"/>
      <c r="M106" s="6"/>
      <c r="N106" s="6"/>
      <c r="O106" s="5"/>
      <c r="W106" s="4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3"/>
      <c r="AJ106" s="3"/>
    </row>
    <row r="107" spans="1:36" ht="12.75" customHeight="1">
      <c r="A107" s="13">
        <v>9902</v>
      </c>
      <c r="B107" s="13">
        <v>804</v>
      </c>
      <c r="C107" s="13"/>
      <c r="D107" s="13"/>
      <c r="E107" s="13"/>
      <c r="F107" s="13"/>
      <c r="G107" s="13"/>
      <c r="H107" s="19"/>
      <c r="I107" s="41"/>
      <c r="J107" s="15"/>
      <c r="K107" s="16"/>
      <c r="L107" s="17"/>
      <c r="M107" s="20">
        <f>B107</f>
        <v>804</v>
      </c>
      <c r="N107" s="6"/>
      <c r="O107" s="5"/>
      <c r="W107" s="3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ht="12.75" customHeight="1">
      <c r="A108" s="27" t="s">
        <v>13</v>
      </c>
      <c r="B108" s="13"/>
      <c r="C108" s="13">
        <v>665</v>
      </c>
      <c r="D108" s="13"/>
      <c r="E108" s="13"/>
      <c r="F108" s="13"/>
      <c r="G108" s="13"/>
      <c r="H108" s="19"/>
      <c r="I108" s="41"/>
      <c r="J108" s="15"/>
      <c r="K108" s="16"/>
      <c r="L108" s="17">
        <f>C108/B107</f>
        <v>0.82711442786069655</v>
      </c>
      <c r="M108" s="20">
        <v>665</v>
      </c>
      <c r="N108" s="3">
        <f t="shared" ref="N108:N115" si="49">M108/M107</f>
        <v>0.82711442786069655</v>
      </c>
      <c r="O108" s="5">
        <f t="shared" ref="O108:O115" si="50">100%-N108</f>
        <v>0.17288557213930345</v>
      </c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>
      <c r="A109" s="27" t="s">
        <v>14</v>
      </c>
      <c r="B109" s="13"/>
      <c r="C109" s="13"/>
      <c r="D109" s="13">
        <v>665</v>
      </c>
      <c r="E109" s="13"/>
      <c r="F109" s="13"/>
      <c r="G109" s="13"/>
      <c r="H109" s="19"/>
      <c r="I109" s="41"/>
      <c r="J109" s="15"/>
      <c r="K109" s="16"/>
      <c r="L109" s="17">
        <f>D109/C108</f>
        <v>1</v>
      </c>
      <c r="M109" s="20">
        <v>665</v>
      </c>
      <c r="N109" s="3">
        <f t="shared" si="49"/>
        <v>1</v>
      </c>
      <c r="O109" s="5">
        <f t="shared" si="50"/>
        <v>0</v>
      </c>
      <c r="W109" s="31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3"/>
      <c r="AJ109" s="3"/>
    </row>
    <row r="110" spans="1:36" ht="12.75" customHeight="1">
      <c r="A110" s="27" t="s">
        <v>15</v>
      </c>
      <c r="B110" s="13"/>
      <c r="C110" s="13"/>
      <c r="D110" s="13"/>
      <c r="E110" s="13">
        <v>586</v>
      </c>
      <c r="F110" s="13"/>
      <c r="G110" s="13"/>
      <c r="H110" s="19">
        <v>7</v>
      </c>
      <c r="I110" s="41"/>
      <c r="J110" s="15"/>
      <c r="K110" s="16"/>
      <c r="L110" s="17">
        <f>E110/D109</f>
        <v>0.88120300751879699</v>
      </c>
      <c r="M110" s="20">
        <v>631</v>
      </c>
      <c r="N110" s="3">
        <f t="shared" si="49"/>
        <v>0.94887218045112787</v>
      </c>
      <c r="O110" s="5">
        <f t="shared" si="50"/>
        <v>5.1127819548872133E-2</v>
      </c>
      <c r="W110" s="31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3"/>
      <c r="AJ110" s="3"/>
    </row>
    <row r="111" spans="1:36" ht="12.75" customHeight="1">
      <c r="A111" s="27" t="s">
        <v>16</v>
      </c>
      <c r="B111" s="13"/>
      <c r="C111" s="13"/>
      <c r="D111" s="13"/>
      <c r="E111" s="13"/>
      <c r="F111" s="13">
        <v>559</v>
      </c>
      <c r="G111" s="13"/>
      <c r="H111" s="19">
        <v>9</v>
      </c>
      <c r="I111" s="41"/>
      <c r="J111" s="15"/>
      <c r="K111" s="16"/>
      <c r="L111" s="17">
        <f>F111/E110</f>
        <v>0.9539249146757679</v>
      </c>
      <c r="M111" s="20">
        <v>614</v>
      </c>
      <c r="N111" s="3">
        <f t="shared" si="49"/>
        <v>0.97305863708399365</v>
      </c>
      <c r="O111" s="5">
        <f t="shared" si="50"/>
        <v>2.6941362916006351E-2</v>
      </c>
      <c r="W111" s="31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3"/>
      <c r="AJ111" s="3"/>
    </row>
    <row r="112" spans="1:36" ht="12.75" customHeight="1">
      <c r="A112" s="27" t="s">
        <v>17</v>
      </c>
      <c r="B112" s="13"/>
      <c r="C112" s="13"/>
      <c r="D112" s="13"/>
      <c r="E112" s="13"/>
      <c r="F112" s="13"/>
      <c r="G112" s="13">
        <v>559</v>
      </c>
      <c r="H112" s="19">
        <v>415</v>
      </c>
      <c r="I112" s="41"/>
      <c r="J112" s="15"/>
      <c r="K112" s="16"/>
      <c r="L112" s="17">
        <f>G112/F111</f>
        <v>1</v>
      </c>
      <c r="M112" s="20">
        <v>614</v>
      </c>
      <c r="N112" s="3">
        <f t="shared" si="49"/>
        <v>1</v>
      </c>
      <c r="O112" s="5">
        <f t="shared" si="50"/>
        <v>0</v>
      </c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>
      <c r="A113" s="27" t="s">
        <v>18</v>
      </c>
      <c r="B113" s="13"/>
      <c r="C113" s="13"/>
      <c r="D113" s="13"/>
      <c r="E113" s="13"/>
      <c r="F113" s="13"/>
      <c r="G113" s="13">
        <v>64</v>
      </c>
      <c r="H113" s="19">
        <v>113</v>
      </c>
      <c r="I113" s="41"/>
      <c r="J113" s="15"/>
      <c r="K113" s="16"/>
      <c r="L113" s="17"/>
      <c r="M113" s="20">
        <v>68</v>
      </c>
      <c r="N113" s="3">
        <f t="shared" si="49"/>
        <v>0.11074918566775244</v>
      </c>
      <c r="O113" s="5">
        <f t="shared" si="50"/>
        <v>0.88925081433224751</v>
      </c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>
      <c r="A114" s="62" t="s">
        <v>19</v>
      </c>
      <c r="B114" s="13"/>
      <c r="C114" s="13"/>
      <c r="D114" s="13"/>
      <c r="E114" s="13"/>
      <c r="F114" s="13"/>
      <c r="G114" s="13">
        <v>17</v>
      </c>
      <c r="H114" s="19">
        <v>21</v>
      </c>
      <c r="I114" s="41"/>
      <c r="J114" s="15"/>
      <c r="K114" s="16"/>
      <c r="L114" s="17"/>
      <c r="M114" s="20">
        <v>19</v>
      </c>
      <c r="N114" s="3">
        <f t="shared" si="49"/>
        <v>0.27941176470588236</v>
      </c>
      <c r="O114" s="5">
        <f t="shared" si="50"/>
        <v>0.72058823529411764</v>
      </c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>
      <c r="A115" s="27" t="s">
        <v>20</v>
      </c>
      <c r="B115" s="32"/>
      <c r="C115" s="32"/>
      <c r="D115" s="32"/>
      <c r="E115" s="32"/>
      <c r="F115" s="32"/>
      <c r="G115" s="61">
        <v>12</v>
      </c>
      <c r="H115" s="33">
        <v>3</v>
      </c>
      <c r="I115" s="5"/>
      <c r="J115" s="5"/>
      <c r="K115" s="32"/>
      <c r="L115" s="5"/>
      <c r="M115" s="20">
        <v>19</v>
      </c>
      <c r="N115" s="3">
        <f t="shared" si="49"/>
        <v>1</v>
      </c>
      <c r="O115" s="5">
        <f t="shared" si="50"/>
        <v>0</v>
      </c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>
      <c r="A116" s="31" t="s">
        <v>21</v>
      </c>
      <c r="B116" s="32"/>
      <c r="C116" s="32"/>
      <c r="D116" s="32"/>
      <c r="E116" s="32"/>
      <c r="F116" s="32"/>
      <c r="G116" s="61">
        <v>2</v>
      </c>
      <c r="H116" s="33"/>
      <c r="I116" s="5"/>
      <c r="J116" s="5"/>
      <c r="K116" s="32"/>
      <c r="L116" s="5"/>
      <c r="M116" s="20">
        <v>3</v>
      </c>
      <c r="N116" s="3"/>
      <c r="O116" s="5"/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>
      <c r="A117" s="31" t="s">
        <v>22</v>
      </c>
      <c r="B117" s="32"/>
      <c r="C117" s="32"/>
      <c r="D117" s="32"/>
      <c r="E117" s="32"/>
      <c r="F117" s="32"/>
      <c r="G117" s="61">
        <v>1</v>
      </c>
      <c r="H117" s="33"/>
      <c r="I117" s="5"/>
      <c r="J117" s="5"/>
      <c r="K117" s="32"/>
      <c r="L117" s="5"/>
      <c r="M117" s="20">
        <v>2</v>
      </c>
      <c r="N117" s="3"/>
      <c r="O117" s="5"/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>
      <c r="B118" s="32"/>
      <c r="C118" s="32"/>
      <c r="D118" s="32"/>
      <c r="E118" s="32"/>
      <c r="F118" s="32"/>
      <c r="G118" s="32"/>
      <c r="H118" s="33">
        <f>SUM(H110:H115)</f>
        <v>568</v>
      </c>
      <c r="I118" s="5">
        <f>SUM(H110:H112)/B107</f>
        <v>0.53606965174129351</v>
      </c>
      <c r="J118" s="5">
        <f>H118/B107</f>
        <v>0.70646766169154229</v>
      </c>
      <c r="K118" s="5">
        <f>J118-I118</f>
        <v>0.17039800995024879</v>
      </c>
      <c r="L118" s="5"/>
      <c r="M118" s="20"/>
      <c r="N118" s="3"/>
      <c r="O118" s="5"/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>
      <c r="A119" s="35" t="s">
        <v>28</v>
      </c>
      <c r="B119" s="35"/>
      <c r="C119" s="35"/>
      <c r="D119" s="36"/>
      <c r="E119" s="36"/>
      <c r="G119" s="37">
        <f>((H110*4)+(H111*5)+(H112*6)+(H113*7)+(H114*8)+(H115*9))/H118</f>
        <v>6.248239436619718</v>
      </c>
      <c r="I119" s="5"/>
      <c r="J119" s="5"/>
      <c r="L119" s="5"/>
      <c r="M119" s="6"/>
      <c r="N119" s="6"/>
      <c r="O119" s="5"/>
      <c r="W119" s="32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ht="12.75" customHeight="1">
      <c r="I120" s="5"/>
      <c r="J120" s="5"/>
      <c r="L120" s="5"/>
      <c r="M120" s="6"/>
      <c r="N120" s="6"/>
      <c r="O120" s="5"/>
      <c r="W120" s="32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ht="12.75" customHeight="1">
      <c r="I121" s="5"/>
      <c r="J121" s="5"/>
      <c r="L121" s="5"/>
      <c r="M121" s="6"/>
      <c r="N121" s="6"/>
      <c r="O121" s="5"/>
      <c r="W121" s="32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ht="12.75" customHeight="1">
      <c r="A122" s="44" t="s">
        <v>49</v>
      </c>
      <c r="I122" s="5"/>
      <c r="J122" s="5"/>
      <c r="L122" s="5"/>
      <c r="M122" s="6"/>
      <c r="N122" s="6"/>
      <c r="O122" s="5"/>
      <c r="W122" s="44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3"/>
      <c r="AJ122" s="3"/>
    </row>
    <row r="123" spans="1:36" ht="25.5" customHeight="1">
      <c r="B123" s="185" t="s">
        <v>1</v>
      </c>
      <c r="C123" s="186"/>
      <c r="D123" s="186"/>
      <c r="E123" s="186"/>
      <c r="F123" s="186"/>
      <c r="G123" s="186"/>
      <c r="I123" s="7" t="s">
        <v>2</v>
      </c>
      <c r="J123" s="7" t="s">
        <v>3</v>
      </c>
      <c r="K123" s="8" t="s">
        <v>4</v>
      </c>
      <c r="L123" s="7" t="s">
        <v>5</v>
      </c>
      <c r="M123" s="9" t="s">
        <v>6</v>
      </c>
      <c r="N123" s="9" t="s">
        <v>7</v>
      </c>
      <c r="O123" s="10" t="s">
        <v>8</v>
      </c>
      <c r="W123" s="32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ht="12.75" customHeight="1">
      <c r="A124" s="12" t="s">
        <v>9</v>
      </c>
      <c r="B124" s="13">
        <v>1</v>
      </c>
      <c r="C124" s="13">
        <v>2</v>
      </c>
      <c r="D124" s="13">
        <v>3</v>
      </c>
      <c r="E124" s="13">
        <v>4</v>
      </c>
      <c r="F124" s="13">
        <v>5</v>
      </c>
      <c r="G124" s="13">
        <v>6</v>
      </c>
      <c r="H124" s="14" t="s">
        <v>10</v>
      </c>
      <c r="I124" s="41"/>
      <c r="J124" s="15"/>
      <c r="K124" s="16"/>
      <c r="L124" s="17"/>
      <c r="M124" s="6"/>
      <c r="N124" s="6"/>
      <c r="O124" s="5"/>
      <c r="W124" s="4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3"/>
      <c r="AJ124" s="3"/>
    </row>
    <row r="125" spans="1:36" ht="12.75" customHeight="1">
      <c r="A125" s="27" t="s">
        <v>13</v>
      </c>
      <c r="B125" s="13">
        <v>98</v>
      </c>
      <c r="C125" s="13"/>
      <c r="D125" s="13"/>
      <c r="E125" s="13"/>
      <c r="F125" s="13"/>
      <c r="G125" s="13"/>
      <c r="H125" s="19"/>
      <c r="I125" s="41"/>
      <c r="J125" s="15"/>
      <c r="K125" s="16"/>
      <c r="L125" s="17"/>
      <c r="M125" s="20">
        <f>B125</f>
        <v>98</v>
      </c>
      <c r="N125" s="6"/>
      <c r="O125" s="5"/>
      <c r="W125" s="31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3"/>
      <c r="AJ125" s="3"/>
    </row>
    <row r="126" spans="1:36" ht="12.75" customHeight="1">
      <c r="A126" s="27" t="s">
        <v>14</v>
      </c>
      <c r="B126" s="13"/>
      <c r="C126" s="13">
        <v>97</v>
      </c>
      <c r="D126" s="13"/>
      <c r="E126" s="13"/>
      <c r="F126" s="13"/>
      <c r="G126" s="13"/>
      <c r="H126" s="19"/>
      <c r="I126" s="41"/>
      <c r="J126" s="15"/>
      <c r="K126" s="16"/>
      <c r="L126" s="17">
        <f>C126/B125</f>
        <v>0.98979591836734693</v>
      </c>
      <c r="M126" s="20">
        <v>98</v>
      </c>
      <c r="N126" s="3">
        <f t="shared" ref="N126:N132" si="51">M126/M125</f>
        <v>1</v>
      </c>
      <c r="O126" s="5">
        <f t="shared" ref="O126:O132" si="52">100%-N126</f>
        <v>0</v>
      </c>
      <c r="W126" s="31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3"/>
      <c r="AJ126" s="3"/>
    </row>
    <row r="127" spans="1:36" ht="12.75" customHeight="1">
      <c r="A127" s="27" t="s">
        <v>15</v>
      </c>
      <c r="B127" s="13"/>
      <c r="C127" s="13"/>
      <c r="D127" s="13">
        <v>49</v>
      </c>
      <c r="E127" s="13"/>
      <c r="F127" s="13"/>
      <c r="G127" s="13"/>
      <c r="H127" s="19"/>
      <c r="I127" s="41"/>
      <c r="J127" s="15"/>
      <c r="K127" s="16"/>
      <c r="L127" s="17">
        <f>D127/C126</f>
        <v>0.50515463917525771</v>
      </c>
      <c r="M127" s="20">
        <v>56</v>
      </c>
      <c r="N127" s="3">
        <f t="shared" si="51"/>
        <v>0.5714285714285714</v>
      </c>
      <c r="O127" s="5">
        <f t="shared" si="52"/>
        <v>0.4285714285714286</v>
      </c>
      <c r="W127" s="31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>
      <c r="A128" s="27" t="s">
        <v>16</v>
      </c>
      <c r="B128" s="13"/>
      <c r="C128" s="13"/>
      <c r="D128" s="13"/>
      <c r="E128" s="13">
        <v>44</v>
      </c>
      <c r="F128" s="13"/>
      <c r="G128" s="13"/>
      <c r="H128" s="19">
        <v>3</v>
      </c>
      <c r="I128" s="41"/>
      <c r="J128" s="15"/>
      <c r="K128" s="16"/>
      <c r="L128" s="17">
        <f>E128/D127</f>
        <v>0.89795918367346939</v>
      </c>
      <c r="M128" s="20">
        <v>49</v>
      </c>
      <c r="N128" s="3">
        <f t="shared" si="51"/>
        <v>0.875</v>
      </c>
      <c r="O128" s="5">
        <f t="shared" si="52"/>
        <v>0.125</v>
      </c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>
      <c r="A129" s="27" t="s">
        <v>17</v>
      </c>
      <c r="B129" s="13"/>
      <c r="C129" s="13"/>
      <c r="D129" s="13"/>
      <c r="E129" s="13"/>
      <c r="F129" s="13">
        <v>38</v>
      </c>
      <c r="G129" s="13"/>
      <c r="H129" s="19">
        <v>3</v>
      </c>
      <c r="I129" s="41"/>
      <c r="J129" s="15"/>
      <c r="K129" s="16"/>
      <c r="L129" s="17">
        <f>F129/E128</f>
        <v>0.86363636363636365</v>
      </c>
      <c r="M129" s="20">
        <v>73</v>
      </c>
      <c r="N129" s="3">
        <f t="shared" si="51"/>
        <v>1.489795918367347</v>
      </c>
      <c r="O129" s="5">
        <f t="shared" si="52"/>
        <v>-0.48979591836734704</v>
      </c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>
      <c r="A130" s="27" t="s">
        <v>18</v>
      </c>
      <c r="B130" s="13"/>
      <c r="C130" s="13"/>
      <c r="D130" s="13"/>
      <c r="E130" s="13"/>
      <c r="F130" s="13"/>
      <c r="G130" s="13">
        <v>32</v>
      </c>
      <c r="H130" s="19">
        <v>16</v>
      </c>
      <c r="I130" s="41"/>
      <c r="J130" s="15"/>
      <c r="K130" s="16"/>
      <c r="L130" s="17">
        <f>G130/F129</f>
        <v>0.84210526315789469</v>
      </c>
      <c r="M130" s="20">
        <v>32</v>
      </c>
      <c r="N130" s="3">
        <f t="shared" si="51"/>
        <v>0.43835616438356162</v>
      </c>
      <c r="O130" s="5">
        <f t="shared" si="52"/>
        <v>0.56164383561643838</v>
      </c>
      <c r="W130" s="31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3"/>
      <c r="AJ130" s="3"/>
    </row>
    <row r="131" spans="1:36" ht="12.75" customHeight="1">
      <c r="A131" s="27" t="s">
        <v>19</v>
      </c>
      <c r="B131" s="13"/>
      <c r="C131" s="13"/>
      <c r="D131" s="13"/>
      <c r="E131" s="13"/>
      <c r="F131" s="13"/>
      <c r="G131" s="13">
        <v>9</v>
      </c>
      <c r="H131" s="19">
        <v>9</v>
      </c>
      <c r="I131" s="41"/>
      <c r="J131" s="15"/>
      <c r="K131" s="16"/>
      <c r="L131" s="17"/>
      <c r="M131" s="20">
        <v>9</v>
      </c>
      <c r="N131" s="3">
        <f t="shared" si="51"/>
        <v>0.28125</v>
      </c>
      <c r="O131" s="5">
        <f t="shared" si="52"/>
        <v>0.71875</v>
      </c>
      <c r="W131" s="31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>
      <c r="A132" s="27" t="s">
        <v>20</v>
      </c>
      <c r="B132" s="32"/>
      <c r="C132" s="32"/>
      <c r="D132" s="32"/>
      <c r="E132" s="32"/>
      <c r="F132" s="32"/>
      <c r="G132" s="32">
        <v>6</v>
      </c>
      <c r="H132" s="33">
        <v>4</v>
      </c>
      <c r="I132" s="5"/>
      <c r="J132" s="5"/>
      <c r="K132" s="32"/>
      <c r="L132" s="5"/>
      <c r="M132" s="20">
        <v>9</v>
      </c>
      <c r="N132" s="3">
        <f t="shared" si="51"/>
        <v>1</v>
      </c>
      <c r="O132" s="5">
        <f t="shared" si="52"/>
        <v>0</v>
      </c>
      <c r="W132" s="31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3"/>
      <c r="AJ132" s="3"/>
    </row>
    <row r="133" spans="1:36" ht="12.75" customHeight="1">
      <c r="A133" s="31" t="s">
        <v>21</v>
      </c>
      <c r="B133" s="32"/>
      <c r="C133" s="32"/>
      <c r="D133" s="32"/>
      <c r="E133" s="32"/>
      <c r="F133" s="32"/>
      <c r="G133" s="32"/>
      <c r="H133" s="33"/>
      <c r="I133" s="5"/>
      <c r="J133" s="5"/>
      <c r="K133" s="32"/>
      <c r="L133" s="5"/>
      <c r="M133" s="20"/>
      <c r="N133" s="3"/>
      <c r="O133" s="5"/>
      <c r="W133" s="31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3"/>
      <c r="AJ133" s="3"/>
    </row>
    <row r="134" spans="1:36" ht="12.75" customHeight="1">
      <c r="A134" s="31" t="s">
        <v>22</v>
      </c>
      <c r="B134" s="32"/>
      <c r="C134" s="32"/>
      <c r="D134" s="32"/>
      <c r="E134" s="32"/>
      <c r="F134" s="32"/>
      <c r="G134" s="32">
        <v>3</v>
      </c>
      <c r="H134" s="33">
        <v>2</v>
      </c>
      <c r="I134" s="5"/>
      <c r="J134" s="5"/>
      <c r="K134" s="32"/>
      <c r="L134" s="5"/>
      <c r="M134" s="20">
        <v>3</v>
      </c>
      <c r="N134" s="3"/>
      <c r="O134" s="5"/>
      <c r="W134" s="31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3"/>
      <c r="AJ134" s="3"/>
    </row>
    <row r="135" spans="1:36" ht="12.75" customHeight="1">
      <c r="A135" s="31" t="s">
        <v>33</v>
      </c>
      <c r="B135" s="32"/>
      <c r="C135" s="32"/>
      <c r="D135" s="32"/>
      <c r="E135" s="32"/>
      <c r="F135" s="32"/>
      <c r="G135" s="32">
        <v>1</v>
      </c>
      <c r="H135" s="33">
        <v>1</v>
      </c>
      <c r="I135" s="5"/>
      <c r="J135" s="5"/>
      <c r="K135" s="32"/>
      <c r="L135" s="5"/>
      <c r="M135" s="20">
        <v>1</v>
      </c>
      <c r="N135" s="3"/>
      <c r="O135" s="5"/>
      <c r="W135" s="31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3"/>
      <c r="AJ135" s="3"/>
    </row>
    <row r="136" spans="1:36" ht="12.75" customHeight="1">
      <c r="A136" s="31" t="s">
        <v>34</v>
      </c>
      <c r="B136" s="32"/>
      <c r="C136" s="32"/>
      <c r="D136" s="32"/>
      <c r="E136" s="32"/>
      <c r="F136" s="32"/>
      <c r="G136" s="32"/>
      <c r="H136" s="33"/>
      <c r="I136" s="5"/>
      <c r="J136" s="5"/>
      <c r="K136" s="32"/>
      <c r="L136" s="5"/>
      <c r="M136" s="20"/>
      <c r="N136" s="3"/>
      <c r="O136" s="5"/>
      <c r="W136" s="31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3"/>
      <c r="AJ136" s="3"/>
    </row>
    <row r="137" spans="1:36" ht="12.75" customHeight="1">
      <c r="A137" s="31" t="s">
        <v>36</v>
      </c>
      <c r="B137" s="32"/>
      <c r="C137" s="32"/>
      <c r="D137" s="32"/>
      <c r="E137" s="32"/>
      <c r="F137" s="32"/>
      <c r="G137" s="32"/>
      <c r="H137" s="33"/>
      <c r="I137" s="5"/>
      <c r="J137" s="5"/>
      <c r="K137" s="32"/>
      <c r="L137" s="5"/>
      <c r="M137" s="20"/>
      <c r="N137" s="3"/>
      <c r="O137" s="5"/>
      <c r="W137" s="31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3"/>
      <c r="AJ137" s="3"/>
    </row>
    <row r="138" spans="1:36" ht="12.75" customHeight="1">
      <c r="A138" s="31" t="s">
        <v>37</v>
      </c>
      <c r="B138" s="32"/>
      <c r="C138" s="32"/>
      <c r="D138" s="32"/>
      <c r="E138" s="32"/>
      <c r="F138" s="32"/>
      <c r="G138" s="32">
        <v>1</v>
      </c>
      <c r="H138" s="33">
        <v>1</v>
      </c>
      <c r="I138" s="5"/>
      <c r="J138" s="5"/>
      <c r="K138" s="32"/>
      <c r="L138" s="5"/>
      <c r="M138" s="20">
        <v>1</v>
      </c>
      <c r="N138" s="3"/>
      <c r="O138" s="5"/>
      <c r="W138" s="31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3"/>
      <c r="AJ138" s="3"/>
    </row>
    <row r="139" spans="1:36" ht="12.75" customHeight="1">
      <c r="H139" s="32">
        <f>SUM(H128:H138)</f>
        <v>39</v>
      </c>
      <c r="I139" s="5">
        <f>SUM(H128:H130)/B125</f>
        <v>0.22448979591836735</v>
      </c>
      <c r="J139" s="5">
        <f>H139/B125</f>
        <v>0.39795918367346939</v>
      </c>
      <c r="K139" s="5">
        <f>J139-I139</f>
        <v>0.17346938775510204</v>
      </c>
      <c r="L139" s="5"/>
      <c r="M139" s="6"/>
      <c r="N139" s="6"/>
      <c r="O139" s="5"/>
      <c r="W139" s="32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ht="12.75" customHeight="1">
      <c r="A140" s="35" t="s">
        <v>28</v>
      </c>
      <c r="B140" s="35"/>
      <c r="C140" s="35"/>
      <c r="D140" s="36"/>
      <c r="E140" s="36"/>
      <c r="G140" s="37">
        <f>((H128*4)+(H129*5)+(H130*6)+(H131*7)+(H132*8)+(H134*10)+(H135*11))/H139</f>
        <v>6.384615384615385</v>
      </c>
      <c r="I140" s="5"/>
      <c r="J140" s="5"/>
      <c r="L140" s="5"/>
      <c r="M140" s="6"/>
      <c r="N140" s="6"/>
      <c r="O140" s="5"/>
      <c r="W140" s="32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ht="12.75" customHeight="1">
      <c r="I141" s="5"/>
      <c r="J141" s="5"/>
      <c r="L141" s="5"/>
      <c r="M141" s="6"/>
      <c r="N141" s="6"/>
      <c r="O141" s="5"/>
      <c r="W141" s="32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ht="12.75" customHeight="1">
      <c r="A142" s="44" t="s">
        <v>50</v>
      </c>
      <c r="I142" s="5"/>
      <c r="J142" s="5"/>
      <c r="L142" s="5"/>
      <c r="M142" s="6"/>
      <c r="N142" s="6"/>
      <c r="O142" s="5"/>
      <c r="W142" s="44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"/>
      <c r="AJ142" s="3"/>
    </row>
    <row r="143" spans="1:36" ht="25.5" customHeight="1">
      <c r="B143" s="185" t="s">
        <v>1</v>
      </c>
      <c r="C143" s="186"/>
      <c r="D143" s="186"/>
      <c r="E143" s="186"/>
      <c r="F143" s="186"/>
      <c r="G143" s="186"/>
      <c r="I143" s="7" t="s">
        <v>2</v>
      </c>
      <c r="J143" s="7" t="s">
        <v>3</v>
      </c>
      <c r="K143" s="8" t="s">
        <v>4</v>
      </c>
      <c r="L143" s="7" t="s">
        <v>5</v>
      </c>
      <c r="M143" s="9" t="s">
        <v>6</v>
      </c>
      <c r="N143" s="9" t="s">
        <v>7</v>
      </c>
      <c r="O143" s="10" t="s">
        <v>8</v>
      </c>
      <c r="W143" s="32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ht="12.75" customHeight="1">
      <c r="A144" s="12" t="s">
        <v>9</v>
      </c>
      <c r="B144" s="13">
        <v>1</v>
      </c>
      <c r="C144" s="13">
        <v>2</v>
      </c>
      <c r="D144" s="13">
        <v>3</v>
      </c>
      <c r="E144" s="13">
        <v>4</v>
      </c>
      <c r="F144" s="13">
        <v>5</v>
      </c>
      <c r="G144" s="13">
        <v>6</v>
      </c>
      <c r="H144" s="14" t="s">
        <v>10</v>
      </c>
      <c r="I144" s="41"/>
      <c r="J144" s="15"/>
      <c r="K144" s="16"/>
      <c r="L144" s="17"/>
      <c r="M144" s="6"/>
      <c r="N144" s="6"/>
      <c r="O144" s="5"/>
      <c r="W144" s="4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3"/>
      <c r="AJ144" s="3"/>
    </row>
    <row r="145" spans="1:36" ht="12.75" customHeight="1">
      <c r="A145" s="27" t="s">
        <v>14</v>
      </c>
      <c r="B145" s="13">
        <v>972</v>
      </c>
      <c r="C145" s="13"/>
      <c r="D145" s="13"/>
      <c r="E145" s="13"/>
      <c r="F145" s="13"/>
      <c r="G145" s="13"/>
      <c r="H145" s="19"/>
      <c r="I145" s="41"/>
      <c r="J145" s="15"/>
      <c r="K145" s="16"/>
      <c r="L145" s="17"/>
      <c r="M145" s="20">
        <f>B145</f>
        <v>972</v>
      </c>
      <c r="N145" s="6"/>
      <c r="O145" s="5"/>
      <c r="W145" s="31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>
      <c r="A146" s="27" t="s">
        <v>15</v>
      </c>
      <c r="B146" s="13"/>
      <c r="C146" s="13">
        <v>767</v>
      </c>
      <c r="D146" s="13"/>
      <c r="E146" s="13"/>
      <c r="F146" s="13"/>
      <c r="G146" s="13"/>
      <c r="H146" s="19"/>
      <c r="I146" s="41"/>
      <c r="J146" s="15"/>
      <c r="K146" s="16"/>
      <c r="L146" s="17">
        <f>C146/B145</f>
        <v>0.78909465020576131</v>
      </c>
      <c r="M146" s="20">
        <v>767</v>
      </c>
      <c r="N146" s="3">
        <f t="shared" ref="N146:N151" si="53">M146/M145</f>
        <v>0.78909465020576131</v>
      </c>
      <c r="O146" s="5">
        <f t="shared" ref="O146:O151" si="54">100%-N146</f>
        <v>0.21090534979423869</v>
      </c>
      <c r="W146" s="31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>
      <c r="A147" s="27" t="s">
        <v>16</v>
      </c>
      <c r="B147" s="13"/>
      <c r="C147" s="13"/>
      <c r="D147" s="13">
        <v>717</v>
      </c>
      <c r="E147" s="13"/>
      <c r="F147" s="13"/>
      <c r="G147" s="13"/>
      <c r="H147" s="19"/>
      <c r="I147" s="41"/>
      <c r="J147" s="15"/>
      <c r="K147" s="16"/>
      <c r="L147" s="17">
        <f>D147/C146</f>
        <v>0.93481095176010431</v>
      </c>
      <c r="M147" s="20">
        <v>743</v>
      </c>
      <c r="N147" s="3">
        <f t="shared" si="53"/>
        <v>0.9687092568448501</v>
      </c>
      <c r="O147" s="5">
        <f t="shared" si="54"/>
        <v>3.1290743155149903E-2</v>
      </c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>
      <c r="A148" s="27" t="s">
        <v>17</v>
      </c>
      <c r="B148" s="13"/>
      <c r="C148" s="13"/>
      <c r="D148" s="13"/>
      <c r="E148" s="13">
        <v>717</v>
      </c>
      <c r="F148" s="13"/>
      <c r="G148" s="13"/>
      <c r="H148" s="19">
        <v>12</v>
      </c>
      <c r="I148" s="41"/>
      <c r="J148" s="15"/>
      <c r="K148" s="16"/>
      <c r="L148" s="17">
        <f>E148/D147</f>
        <v>1</v>
      </c>
      <c r="M148" s="20">
        <v>743</v>
      </c>
      <c r="N148" s="3">
        <f t="shared" si="53"/>
        <v>1</v>
      </c>
      <c r="O148" s="5">
        <f t="shared" si="54"/>
        <v>0</v>
      </c>
      <c r="W148" s="31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3"/>
      <c r="AJ148" s="3"/>
    </row>
    <row r="149" spans="1:36" ht="12.75" customHeight="1">
      <c r="A149" s="27" t="s">
        <v>18</v>
      </c>
      <c r="B149" s="13"/>
      <c r="C149" s="13"/>
      <c r="D149" s="13"/>
      <c r="E149" s="13"/>
      <c r="F149" s="13">
        <v>610</v>
      </c>
      <c r="G149" s="13"/>
      <c r="H149" s="19">
        <v>11</v>
      </c>
      <c r="I149" s="41"/>
      <c r="J149" s="15"/>
      <c r="K149" s="16"/>
      <c r="L149" s="17">
        <f>F149/E148</f>
        <v>0.85076708507670851</v>
      </c>
      <c r="M149" s="20">
        <v>675</v>
      </c>
      <c r="N149" s="3">
        <f t="shared" si="53"/>
        <v>0.9084791386271871</v>
      </c>
      <c r="O149" s="5">
        <f t="shared" si="54"/>
        <v>9.1520861372812901E-2</v>
      </c>
      <c r="W149" s="31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>
      <c r="A150" s="62" t="s">
        <v>19</v>
      </c>
      <c r="B150" s="13"/>
      <c r="C150" s="13"/>
      <c r="D150" s="13"/>
      <c r="E150" s="13"/>
      <c r="F150" s="13"/>
      <c r="G150" s="13">
        <v>610</v>
      </c>
      <c r="H150" s="33">
        <v>482</v>
      </c>
      <c r="I150" s="41"/>
      <c r="J150" s="15"/>
      <c r="K150" s="16"/>
      <c r="L150" s="17">
        <f>G150/F149</f>
        <v>1</v>
      </c>
      <c r="M150" s="20">
        <v>650</v>
      </c>
      <c r="N150" s="3">
        <f t="shared" si="53"/>
        <v>0.96296296296296291</v>
      </c>
      <c r="O150" s="5">
        <f t="shared" si="54"/>
        <v>3.703703703703709E-2</v>
      </c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>
      <c r="A151" s="27" t="s">
        <v>20</v>
      </c>
      <c r="B151" s="32"/>
      <c r="C151" s="32"/>
      <c r="D151" s="32"/>
      <c r="E151" s="32"/>
      <c r="F151" s="32"/>
      <c r="G151" s="32">
        <v>130</v>
      </c>
      <c r="H151" s="33">
        <v>56</v>
      </c>
      <c r="I151" s="5"/>
      <c r="J151" s="5"/>
      <c r="K151" s="32"/>
      <c r="L151" s="5"/>
      <c r="M151" s="20">
        <v>160</v>
      </c>
      <c r="N151" s="3">
        <f t="shared" si="53"/>
        <v>0.24615384615384617</v>
      </c>
      <c r="O151" s="5">
        <f t="shared" si="54"/>
        <v>0.75384615384615383</v>
      </c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>
      <c r="A152" s="31" t="s">
        <v>21</v>
      </c>
      <c r="B152" s="32"/>
      <c r="C152" s="32"/>
      <c r="D152" s="32"/>
      <c r="E152" s="32"/>
      <c r="F152" s="32"/>
      <c r="G152" s="32">
        <v>22</v>
      </c>
      <c r="H152" s="33">
        <v>15</v>
      </c>
      <c r="I152" s="5"/>
      <c r="J152" s="5"/>
      <c r="K152" s="32"/>
      <c r="L152" s="5"/>
      <c r="M152" s="20">
        <v>23</v>
      </c>
      <c r="N152" s="3"/>
      <c r="O152" s="5"/>
      <c r="W152" s="31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3"/>
      <c r="AJ152" s="3"/>
    </row>
    <row r="153" spans="1:36" ht="12.75" customHeight="1">
      <c r="A153" s="31" t="s">
        <v>22</v>
      </c>
      <c r="B153" s="32"/>
      <c r="C153" s="32"/>
      <c r="D153" s="32"/>
      <c r="E153" s="32"/>
      <c r="F153" s="32"/>
      <c r="G153" s="32">
        <v>8</v>
      </c>
      <c r="H153" s="33">
        <v>4</v>
      </c>
      <c r="I153" s="5"/>
      <c r="J153" s="5"/>
      <c r="K153" s="32"/>
      <c r="L153" s="5"/>
      <c r="M153" s="20">
        <v>9</v>
      </c>
      <c r="N153" s="3"/>
      <c r="O153" s="5"/>
      <c r="W153" s="31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3"/>
      <c r="AJ153" s="3"/>
    </row>
    <row r="154" spans="1:36" ht="12.75" customHeight="1">
      <c r="A154" s="31" t="s">
        <v>33</v>
      </c>
      <c r="B154" s="32"/>
      <c r="C154" s="32"/>
      <c r="D154" s="32"/>
      <c r="E154" s="32"/>
      <c r="F154" s="32"/>
      <c r="G154" s="32">
        <v>4</v>
      </c>
      <c r="H154" s="33">
        <v>4</v>
      </c>
      <c r="I154" s="5"/>
      <c r="J154" s="5"/>
      <c r="K154" s="32"/>
      <c r="L154" s="5"/>
      <c r="M154" s="20">
        <v>4</v>
      </c>
      <c r="N154" s="3"/>
      <c r="O154" s="5"/>
      <c r="W154" s="31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3"/>
      <c r="AJ154" s="3"/>
    </row>
    <row r="155" spans="1:36" ht="12.75" customHeight="1">
      <c r="H155" s="32">
        <f>SUM(H148:H154)</f>
        <v>584</v>
      </c>
      <c r="I155" s="5">
        <f>SUM(H148:H150)/B145</f>
        <v>0.51954732510288071</v>
      </c>
      <c r="J155" s="5">
        <f>H155/B145</f>
        <v>0.60082304526748975</v>
      </c>
      <c r="K155" s="5">
        <f>J155-I155</f>
        <v>8.1275720164609044E-2</v>
      </c>
      <c r="L155" s="5"/>
      <c r="M155" s="6"/>
      <c r="N155" s="6"/>
      <c r="O155" s="5"/>
      <c r="W155" s="32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ht="12.75" customHeight="1">
      <c r="A156" s="35" t="s">
        <v>28</v>
      </c>
      <c r="B156" s="35"/>
      <c r="C156" s="35"/>
      <c r="D156" s="36"/>
      <c r="E156" s="36"/>
      <c r="G156" s="37">
        <f>((H148*4)+(H149*5)+(H150*6)+(H151*7)+(H152*8)+(H153*9)+(H154*10))/H155</f>
        <v>6.1352739726027394</v>
      </c>
      <c r="I156" s="5"/>
      <c r="J156" s="5"/>
      <c r="L156" s="5"/>
      <c r="M156" s="6"/>
      <c r="N156" s="6"/>
      <c r="O156" s="5"/>
      <c r="W156" s="32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ht="12.75" customHeight="1">
      <c r="I157" s="5"/>
      <c r="J157" s="5"/>
      <c r="L157" s="5"/>
      <c r="M157" s="6"/>
      <c r="N157" s="6"/>
      <c r="O157" s="5"/>
      <c r="W157" s="32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ht="12.75" customHeight="1">
      <c r="A158" s="44" t="s">
        <v>51</v>
      </c>
      <c r="I158" s="5"/>
      <c r="J158" s="5"/>
      <c r="L158" s="5"/>
      <c r="M158" s="6"/>
      <c r="N158" s="6"/>
      <c r="O158" s="5"/>
      <c r="W158" s="44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3"/>
      <c r="AJ158" s="3"/>
    </row>
    <row r="159" spans="1:36" ht="25.5" customHeight="1">
      <c r="B159" s="185" t="s">
        <v>1</v>
      </c>
      <c r="C159" s="186"/>
      <c r="D159" s="186"/>
      <c r="E159" s="186"/>
      <c r="F159" s="186"/>
      <c r="G159" s="186"/>
      <c r="I159" s="7" t="s">
        <v>2</v>
      </c>
      <c r="J159" s="7" t="s">
        <v>3</v>
      </c>
      <c r="K159" s="8" t="s">
        <v>4</v>
      </c>
      <c r="L159" s="7" t="s">
        <v>5</v>
      </c>
      <c r="M159" s="9" t="s">
        <v>6</v>
      </c>
      <c r="N159" s="9" t="s">
        <v>7</v>
      </c>
      <c r="O159" s="10" t="s">
        <v>8</v>
      </c>
      <c r="W159" s="32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ht="12.75" customHeight="1">
      <c r="A160" s="12" t="s">
        <v>9</v>
      </c>
      <c r="B160" s="13">
        <v>1</v>
      </c>
      <c r="C160" s="13">
        <v>2</v>
      </c>
      <c r="D160" s="13">
        <v>3</v>
      </c>
      <c r="E160" s="13">
        <v>4</v>
      </c>
      <c r="F160" s="13">
        <v>5</v>
      </c>
      <c r="G160" s="13">
        <v>6</v>
      </c>
      <c r="H160" s="14" t="s">
        <v>10</v>
      </c>
      <c r="I160" s="41"/>
      <c r="J160" s="15"/>
      <c r="K160" s="16"/>
      <c r="L160" s="17"/>
      <c r="M160" s="6"/>
      <c r="N160" s="6"/>
      <c r="O160" s="5"/>
      <c r="W160" s="4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3"/>
      <c r="AJ160" s="3"/>
    </row>
    <row r="161" spans="1:36" ht="12.75" customHeight="1">
      <c r="A161" s="27" t="s">
        <v>15</v>
      </c>
      <c r="B161" s="13">
        <v>90</v>
      </c>
      <c r="C161" s="13"/>
      <c r="D161" s="13"/>
      <c r="E161" s="13"/>
      <c r="F161" s="13"/>
      <c r="G161" s="13"/>
      <c r="H161" s="19"/>
      <c r="I161" s="41"/>
      <c r="J161" s="15"/>
      <c r="K161" s="16"/>
      <c r="L161" s="17"/>
      <c r="M161" s="20">
        <f>B161</f>
        <v>90</v>
      </c>
      <c r="N161" s="6"/>
      <c r="O161" s="5"/>
      <c r="W161" s="31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>
      <c r="A162" s="27" t="s">
        <v>16</v>
      </c>
      <c r="B162" s="13"/>
      <c r="C162" s="13">
        <v>54</v>
      </c>
      <c r="D162" s="13"/>
      <c r="E162" s="13"/>
      <c r="F162" s="13"/>
      <c r="G162" s="13"/>
      <c r="H162" s="19"/>
      <c r="I162" s="41"/>
      <c r="J162" s="15"/>
      <c r="K162" s="16"/>
      <c r="L162" s="17">
        <f>C162/B161</f>
        <v>0.6</v>
      </c>
      <c r="M162" s="20">
        <v>55</v>
      </c>
      <c r="N162" s="3">
        <f t="shared" ref="N162:N166" si="55">M162/M161</f>
        <v>0.61111111111111116</v>
      </c>
      <c r="O162" s="5">
        <f t="shared" ref="O162:O166" si="56">100%-N162</f>
        <v>0.38888888888888884</v>
      </c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>
      <c r="A163" s="27" t="s">
        <v>17</v>
      </c>
      <c r="B163" s="13"/>
      <c r="C163" s="13"/>
      <c r="D163" s="13">
        <v>54</v>
      </c>
      <c r="E163" s="13"/>
      <c r="F163" s="13"/>
      <c r="G163" s="13"/>
      <c r="H163" s="19"/>
      <c r="I163" s="41"/>
      <c r="J163" s="15"/>
      <c r="K163" s="16"/>
      <c r="L163" s="17">
        <f>D163/C162</f>
        <v>1</v>
      </c>
      <c r="M163" s="20">
        <v>55</v>
      </c>
      <c r="N163" s="3">
        <f t="shared" si="55"/>
        <v>1</v>
      </c>
      <c r="O163" s="5">
        <f t="shared" si="56"/>
        <v>0</v>
      </c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>
      <c r="A164" s="27" t="s">
        <v>18</v>
      </c>
      <c r="B164" s="13"/>
      <c r="C164" s="13"/>
      <c r="D164" s="13"/>
      <c r="E164" s="13">
        <v>29</v>
      </c>
      <c r="F164" s="13"/>
      <c r="G164" s="13"/>
      <c r="H164" s="19"/>
      <c r="I164" s="41"/>
      <c r="J164" s="15"/>
      <c r="K164" s="16"/>
      <c r="L164" s="17">
        <f>E164/D163</f>
        <v>0.53703703703703709</v>
      </c>
      <c r="M164" s="20">
        <v>39</v>
      </c>
      <c r="N164" s="3">
        <f t="shared" si="55"/>
        <v>0.70909090909090911</v>
      </c>
      <c r="O164" s="5">
        <f t="shared" si="56"/>
        <v>0.29090909090909089</v>
      </c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>
      <c r="A165" s="62" t="s">
        <v>19</v>
      </c>
      <c r="B165" s="13"/>
      <c r="C165" s="13"/>
      <c r="D165" s="13"/>
      <c r="E165" s="13"/>
      <c r="F165" s="13">
        <v>29</v>
      </c>
      <c r="G165" s="13"/>
      <c r="H165" s="19">
        <v>3</v>
      </c>
      <c r="I165" s="41"/>
      <c r="J165" s="15"/>
      <c r="K165" s="16"/>
      <c r="L165" s="17">
        <f>F165/E164</f>
        <v>1</v>
      </c>
      <c r="M165" s="20">
        <v>34</v>
      </c>
      <c r="N165" s="3">
        <f t="shared" si="55"/>
        <v>0.87179487179487181</v>
      </c>
      <c r="O165" s="5">
        <f t="shared" si="56"/>
        <v>0.12820512820512819</v>
      </c>
      <c r="W165" s="31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3"/>
      <c r="AJ165" s="3"/>
    </row>
    <row r="166" spans="1:36" ht="12.75" customHeight="1">
      <c r="A166" s="27" t="s">
        <v>20</v>
      </c>
      <c r="B166" s="32"/>
      <c r="C166" s="32"/>
      <c r="D166" s="32"/>
      <c r="E166" s="32"/>
      <c r="F166" s="32"/>
      <c r="G166" s="32">
        <v>29</v>
      </c>
      <c r="H166" s="33">
        <v>22</v>
      </c>
      <c r="I166" s="5"/>
      <c r="J166" s="5"/>
      <c r="K166" s="32"/>
      <c r="L166" s="5">
        <f>G166/F165</f>
        <v>1</v>
      </c>
      <c r="M166" s="20">
        <v>50</v>
      </c>
      <c r="N166" s="3">
        <f t="shared" si="55"/>
        <v>1.4705882352941178</v>
      </c>
      <c r="O166" s="5">
        <f t="shared" si="56"/>
        <v>-0.47058823529411775</v>
      </c>
      <c r="W166" s="31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>
      <c r="A167" s="31" t="s">
        <v>21</v>
      </c>
      <c r="B167" s="32"/>
      <c r="C167" s="32"/>
      <c r="D167" s="32"/>
      <c r="E167" s="32"/>
      <c r="F167" s="32"/>
      <c r="G167" s="32">
        <v>2</v>
      </c>
      <c r="H167" s="33">
        <v>1</v>
      </c>
      <c r="I167" s="5"/>
      <c r="J167" s="5"/>
      <c r="K167" s="32"/>
      <c r="L167" s="5"/>
      <c r="M167" s="20">
        <v>3</v>
      </c>
      <c r="N167" s="3"/>
      <c r="O167" s="5"/>
      <c r="W167" s="31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3"/>
      <c r="AJ167" s="3"/>
    </row>
    <row r="168" spans="1:36" ht="12.75" customHeight="1">
      <c r="A168" s="31" t="s">
        <v>22</v>
      </c>
      <c r="B168" s="32"/>
      <c r="C168" s="32"/>
      <c r="D168" s="32"/>
      <c r="E168" s="32"/>
      <c r="F168" s="32"/>
      <c r="G168" s="32">
        <v>1</v>
      </c>
      <c r="H168" s="33">
        <v>1</v>
      </c>
      <c r="I168" s="5"/>
      <c r="J168" s="5"/>
      <c r="K168" s="32"/>
      <c r="L168" s="5"/>
      <c r="M168" s="20">
        <v>2</v>
      </c>
      <c r="N168" s="3"/>
      <c r="O168" s="5"/>
      <c r="W168" s="31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3"/>
      <c r="AJ168" s="3"/>
    </row>
    <row r="169" spans="1:36" ht="12.75" customHeight="1">
      <c r="A169" s="31" t="s">
        <v>33</v>
      </c>
      <c r="B169" s="32"/>
      <c r="C169" s="32"/>
      <c r="D169" s="32"/>
      <c r="E169" s="32"/>
      <c r="F169" s="32"/>
      <c r="G169" s="32">
        <v>1</v>
      </c>
      <c r="H169" s="33"/>
      <c r="I169" s="5"/>
      <c r="J169" s="5"/>
      <c r="K169" s="32"/>
      <c r="L169" s="5"/>
      <c r="M169" s="20">
        <v>1</v>
      </c>
      <c r="N169" s="3"/>
      <c r="O169" s="5"/>
      <c r="W169" s="31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3"/>
      <c r="AJ169" s="3"/>
    </row>
    <row r="170" spans="1:36" ht="12.75" customHeight="1">
      <c r="A170" s="31" t="s">
        <v>34</v>
      </c>
      <c r="B170" s="32"/>
      <c r="C170" s="32"/>
      <c r="D170" s="32"/>
      <c r="E170" s="32"/>
      <c r="F170" s="32"/>
      <c r="G170" s="32">
        <v>1</v>
      </c>
      <c r="H170" s="33"/>
      <c r="I170" s="5"/>
      <c r="J170" s="5"/>
      <c r="K170" s="32"/>
      <c r="L170" s="5"/>
      <c r="M170" s="20"/>
      <c r="N170" s="3"/>
      <c r="O170" s="5"/>
      <c r="W170" s="31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3"/>
      <c r="AJ170" s="3"/>
    </row>
    <row r="171" spans="1:36" ht="12.75" customHeight="1">
      <c r="A171" s="31" t="s">
        <v>36</v>
      </c>
      <c r="B171" s="32"/>
      <c r="C171" s="32"/>
      <c r="D171" s="32"/>
      <c r="E171" s="32"/>
      <c r="F171" s="32"/>
      <c r="G171" s="32">
        <v>1</v>
      </c>
      <c r="H171" s="33">
        <v>1</v>
      </c>
      <c r="I171" s="5"/>
      <c r="J171" s="5"/>
      <c r="K171" s="32"/>
      <c r="L171" s="5"/>
      <c r="M171" s="20">
        <v>1</v>
      </c>
      <c r="N171" s="3"/>
      <c r="O171" s="5"/>
      <c r="W171" s="31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3"/>
      <c r="AJ171" s="3"/>
    </row>
    <row r="172" spans="1:36" ht="12.75" customHeight="1">
      <c r="H172" s="32">
        <f>SUM(H165:H171)</f>
        <v>28</v>
      </c>
      <c r="I172" s="5">
        <f>SUM(H165:H166)/B161</f>
        <v>0.27777777777777779</v>
      </c>
      <c r="J172" s="5">
        <f>H172/B161</f>
        <v>0.31111111111111112</v>
      </c>
      <c r="K172" s="5">
        <f>J172-I172</f>
        <v>3.3333333333333326E-2</v>
      </c>
      <c r="L172" s="5"/>
      <c r="M172" s="6"/>
      <c r="N172" s="6"/>
      <c r="O172" s="5"/>
      <c r="W172" s="32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ht="12.75" customHeight="1">
      <c r="A173" s="35" t="s">
        <v>28</v>
      </c>
      <c r="B173" s="35"/>
      <c r="C173" s="35"/>
      <c r="D173" s="36"/>
      <c r="E173" s="36"/>
      <c r="G173" s="37">
        <f>((H165*5)+(H166*6)+(H167*7)+(H168*8))/H172</f>
        <v>5.7857142857142856</v>
      </c>
      <c r="I173" s="5"/>
      <c r="J173" s="5"/>
      <c r="K173" s="5"/>
      <c r="L173" s="5"/>
      <c r="M173" s="6"/>
      <c r="N173" s="6"/>
      <c r="O173" s="5"/>
      <c r="W173" s="32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ht="12.75" customHeight="1">
      <c r="I174" s="5"/>
      <c r="J174" s="5"/>
      <c r="L174" s="5"/>
      <c r="M174" s="6"/>
      <c r="N174" s="6"/>
      <c r="O174" s="5"/>
      <c r="W174" s="32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ht="12.75" customHeight="1">
      <c r="A175" s="44" t="s">
        <v>52</v>
      </c>
      <c r="I175" s="5"/>
      <c r="J175" s="5"/>
      <c r="L175" s="5"/>
      <c r="M175" s="6"/>
      <c r="N175" s="6"/>
      <c r="O175" s="5"/>
      <c r="W175" s="44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3"/>
      <c r="AJ175" s="3"/>
    </row>
    <row r="176" spans="1:36" ht="25.5" customHeight="1">
      <c r="B176" s="185" t="s">
        <v>1</v>
      </c>
      <c r="C176" s="186"/>
      <c r="D176" s="186"/>
      <c r="E176" s="186"/>
      <c r="F176" s="186"/>
      <c r="G176" s="186"/>
      <c r="I176" s="7" t="s">
        <v>2</v>
      </c>
      <c r="J176" s="7" t="s">
        <v>3</v>
      </c>
      <c r="K176" s="8" t="s">
        <v>4</v>
      </c>
      <c r="L176" s="7" t="s">
        <v>5</v>
      </c>
      <c r="M176" s="9" t="s">
        <v>6</v>
      </c>
      <c r="N176" s="9" t="s">
        <v>7</v>
      </c>
      <c r="O176" s="10" t="s">
        <v>8</v>
      </c>
      <c r="W176" s="32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ht="12.75" customHeight="1">
      <c r="A177" s="12" t="s">
        <v>9</v>
      </c>
      <c r="B177" s="13">
        <v>1</v>
      </c>
      <c r="C177" s="13">
        <v>2</v>
      </c>
      <c r="D177" s="13">
        <v>3</v>
      </c>
      <c r="E177" s="13">
        <v>4</v>
      </c>
      <c r="F177" s="13">
        <v>5</v>
      </c>
      <c r="G177" s="13">
        <v>6</v>
      </c>
      <c r="H177" s="14" t="s">
        <v>10</v>
      </c>
      <c r="I177" s="41"/>
      <c r="J177" s="15"/>
      <c r="K177" s="16"/>
      <c r="L177" s="17"/>
      <c r="M177" s="6"/>
      <c r="N177" s="6"/>
      <c r="O177" s="5"/>
      <c r="W177" s="4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3"/>
      <c r="AJ177" s="3"/>
    </row>
    <row r="178" spans="1:36" ht="12.75" customHeight="1">
      <c r="A178" s="27" t="s">
        <v>16</v>
      </c>
      <c r="B178" s="13">
        <v>768</v>
      </c>
      <c r="C178" s="13"/>
      <c r="D178" s="13"/>
      <c r="E178" s="13"/>
      <c r="F178" s="13"/>
      <c r="G178" s="13"/>
      <c r="H178" s="19"/>
      <c r="I178" s="41"/>
      <c r="J178" s="15"/>
      <c r="K178" s="16"/>
      <c r="L178" s="17"/>
      <c r="M178" s="20">
        <f>B178</f>
        <v>768</v>
      </c>
      <c r="N178" s="6"/>
      <c r="O178" s="5"/>
      <c r="W178" s="31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3"/>
      <c r="AJ178" s="3"/>
    </row>
    <row r="179" spans="1:36" ht="12.75" customHeight="1">
      <c r="A179" s="27" t="s">
        <v>17</v>
      </c>
      <c r="B179" s="13"/>
      <c r="C179" s="13">
        <v>768</v>
      </c>
      <c r="D179" s="13"/>
      <c r="E179" s="13"/>
      <c r="F179" s="13"/>
      <c r="G179" s="13"/>
      <c r="H179" s="19"/>
      <c r="I179" s="41"/>
      <c r="J179" s="15"/>
      <c r="K179" s="16"/>
      <c r="L179" s="17">
        <f>C179/B178</f>
        <v>1</v>
      </c>
      <c r="M179" s="20">
        <v>768</v>
      </c>
      <c r="N179" s="3">
        <f t="shared" ref="N179:N183" si="57">M179/M178</f>
        <v>1</v>
      </c>
      <c r="O179" s="5">
        <f t="shared" ref="O179:O183" si="58">100%-N179</f>
        <v>0</v>
      </c>
      <c r="W179" s="31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"/>
      <c r="AJ179" s="3"/>
    </row>
    <row r="180" spans="1:36" ht="12.75" customHeight="1">
      <c r="A180" s="27" t="s">
        <v>18</v>
      </c>
      <c r="B180" s="13"/>
      <c r="C180" s="13"/>
      <c r="D180" s="13">
        <v>609</v>
      </c>
      <c r="E180" s="13"/>
      <c r="F180" s="13"/>
      <c r="G180" s="13"/>
      <c r="H180" s="19"/>
      <c r="I180" s="41"/>
      <c r="J180" s="15"/>
      <c r="K180" s="16"/>
      <c r="L180" s="17">
        <f>D180/C179</f>
        <v>0.79296875</v>
      </c>
      <c r="M180" s="20">
        <v>643</v>
      </c>
      <c r="N180" s="3">
        <f t="shared" si="57"/>
        <v>0.83723958333333337</v>
      </c>
      <c r="O180" s="5">
        <f t="shared" si="58"/>
        <v>0.16276041666666663</v>
      </c>
      <c r="W180" s="31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>
      <c r="A181" s="62" t="s">
        <v>19</v>
      </c>
      <c r="B181" s="13"/>
      <c r="C181" s="13"/>
      <c r="D181" s="13"/>
      <c r="E181" s="13">
        <v>550</v>
      </c>
      <c r="F181" s="13"/>
      <c r="G181" s="13"/>
      <c r="H181" s="19">
        <v>13</v>
      </c>
      <c r="I181" s="41"/>
      <c r="J181" s="15"/>
      <c r="K181" s="16"/>
      <c r="L181" s="17">
        <f>E181/D180</f>
        <v>0.90311986863711002</v>
      </c>
      <c r="M181" s="20">
        <v>615</v>
      </c>
      <c r="N181" s="3">
        <f t="shared" si="57"/>
        <v>0.95645412130637641</v>
      </c>
      <c r="O181" s="5">
        <f t="shared" si="58"/>
        <v>4.3545878693623585E-2</v>
      </c>
      <c r="W181" s="31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3"/>
      <c r="AJ181" s="3"/>
    </row>
    <row r="182" spans="1:36" ht="12.75" customHeight="1">
      <c r="A182" s="27" t="s">
        <v>20</v>
      </c>
      <c r="B182" s="32"/>
      <c r="C182" s="32"/>
      <c r="D182" s="32"/>
      <c r="E182" s="32"/>
      <c r="F182" s="32">
        <v>550</v>
      </c>
      <c r="G182" s="32"/>
      <c r="H182" s="33">
        <v>15</v>
      </c>
      <c r="I182" s="5"/>
      <c r="J182" s="5"/>
      <c r="K182" s="32"/>
      <c r="L182" s="5">
        <f>F182/E181</f>
        <v>1</v>
      </c>
      <c r="M182" s="20">
        <v>673</v>
      </c>
      <c r="N182" s="3">
        <f t="shared" si="57"/>
        <v>1.0943089430894308</v>
      </c>
      <c r="O182" s="5">
        <f t="shared" si="58"/>
        <v>-9.430894308943083E-2</v>
      </c>
      <c r="W182" s="31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3"/>
      <c r="AJ182" s="3"/>
    </row>
    <row r="183" spans="1:36" ht="12.75" customHeight="1">
      <c r="A183" s="31" t="s">
        <v>21</v>
      </c>
      <c r="B183" s="32"/>
      <c r="C183" s="32"/>
      <c r="D183" s="32"/>
      <c r="E183" s="32"/>
      <c r="F183" s="32"/>
      <c r="G183" s="32">
        <v>542</v>
      </c>
      <c r="H183" s="33">
        <v>466</v>
      </c>
      <c r="I183" s="5"/>
      <c r="J183" s="5"/>
      <c r="K183" s="32"/>
      <c r="L183" s="5">
        <f>G183/F182</f>
        <v>0.98545454545454547</v>
      </c>
      <c r="M183" s="20">
        <v>543</v>
      </c>
      <c r="N183" s="3">
        <f t="shared" si="57"/>
        <v>0.80683506686478457</v>
      </c>
      <c r="O183" s="5">
        <f t="shared" si="58"/>
        <v>0.19316493313521543</v>
      </c>
      <c r="W183" s="31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3"/>
      <c r="AJ183" s="3"/>
    </row>
    <row r="184" spans="1:36" ht="12.75" customHeight="1">
      <c r="A184" s="31" t="s">
        <v>22</v>
      </c>
      <c r="B184" s="32"/>
      <c r="C184" s="32"/>
      <c r="D184" s="32"/>
      <c r="E184" s="32"/>
      <c r="F184" s="32"/>
      <c r="G184" s="32">
        <v>68</v>
      </c>
      <c r="H184" s="33">
        <v>40</v>
      </c>
      <c r="I184" s="5"/>
      <c r="J184" s="5"/>
      <c r="K184" s="32"/>
      <c r="L184" s="5"/>
      <c r="M184" s="20">
        <v>76</v>
      </c>
      <c r="N184" s="3"/>
      <c r="O184" s="5"/>
      <c r="W184" s="31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3"/>
      <c r="AJ184" s="3"/>
    </row>
    <row r="185" spans="1:36" ht="12.75" customHeight="1">
      <c r="A185" s="31" t="s">
        <v>33</v>
      </c>
      <c r="B185" s="32"/>
      <c r="C185" s="32"/>
      <c r="D185" s="32"/>
      <c r="E185" s="32"/>
      <c r="F185" s="32"/>
      <c r="G185" s="32">
        <v>20</v>
      </c>
      <c r="H185" s="33">
        <v>10</v>
      </c>
      <c r="I185" s="5"/>
      <c r="J185" s="5"/>
      <c r="K185" s="32"/>
      <c r="L185" s="5"/>
      <c r="M185" s="20">
        <v>22</v>
      </c>
      <c r="N185" s="3"/>
      <c r="O185" s="5"/>
      <c r="W185" s="31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3"/>
      <c r="AJ185" s="3"/>
    </row>
    <row r="186" spans="1:36" ht="12.75" customHeight="1">
      <c r="A186" s="31" t="s">
        <v>34</v>
      </c>
      <c r="B186" s="32"/>
      <c r="C186" s="32"/>
      <c r="D186" s="32"/>
      <c r="E186" s="32"/>
      <c r="F186" s="32"/>
      <c r="G186" s="32">
        <v>9</v>
      </c>
      <c r="H186" s="33">
        <v>4</v>
      </c>
      <c r="I186" s="5"/>
      <c r="J186" s="5"/>
      <c r="K186" s="32"/>
      <c r="L186" s="5"/>
      <c r="M186" s="20">
        <v>11</v>
      </c>
      <c r="N186" s="3"/>
      <c r="O186" s="5"/>
      <c r="W186" s="31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3"/>
      <c r="AJ186" s="3"/>
    </row>
    <row r="187" spans="1:36" ht="12.75" customHeight="1">
      <c r="A187" s="31" t="s">
        <v>36</v>
      </c>
      <c r="B187" s="32"/>
      <c r="C187" s="32"/>
      <c r="D187" s="32"/>
      <c r="E187" s="32"/>
      <c r="F187" s="32"/>
      <c r="G187" s="32">
        <v>5</v>
      </c>
      <c r="H187" s="33">
        <v>5</v>
      </c>
      <c r="I187" s="5"/>
      <c r="J187" s="5"/>
      <c r="K187" s="32"/>
      <c r="L187" s="5"/>
      <c r="M187" s="20">
        <v>5</v>
      </c>
      <c r="N187" s="3"/>
      <c r="O187" s="5"/>
      <c r="W187" s="31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3"/>
      <c r="AJ187" s="3"/>
    </row>
    <row r="188" spans="1:36" ht="12.75" customHeight="1">
      <c r="A188" s="31" t="s">
        <v>37</v>
      </c>
      <c r="B188" s="32"/>
      <c r="C188" s="32"/>
      <c r="D188" s="32"/>
      <c r="E188" s="32"/>
      <c r="F188" s="32">
        <v>1</v>
      </c>
      <c r="G188" s="32"/>
      <c r="H188" s="33">
        <v>1</v>
      </c>
      <c r="I188" s="5"/>
      <c r="J188" s="5"/>
      <c r="K188" s="32"/>
      <c r="L188" s="5"/>
      <c r="M188" s="20">
        <v>1</v>
      </c>
      <c r="N188" s="3"/>
      <c r="O188" s="5"/>
      <c r="W188" s="31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3"/>
      <c r="AJ188" s="3"/>
    </row>
    <row r="189" spans="1:36" ht="12.75" customHeight="1">
      <c r="H189" s="32">
        <f>SUM(H181:H188)</f>
        <v>554</v>
      </c>
      <c r="I189" s="5">
        <f>SUM(H181:H183)/B178</f>
        <v>0.64322916666666663</v>
      </c>
      <c r="J189" s="5">
        <f>H189/B178</f>
        <v>0.72135416666666663</v>
      </c>
      <c r="K189" s="5">
        <f>J189-I189</f>
        <v>7.8125E-2</v>
      </c>
      <c r="L189" s="5"/>
      <c r="M189" s="6"/>
      <c r="N189" s="6"/>
      <c r="O189" s="5"/>
      <c r="W189" s="32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ht="12.75" customHeight="1">
      <c r="A190" s="35" t="s">
        <v>28</v>
      </c>
      <c r="B190" s="35"/>
      <c r="C190" s="35"/>
      <c r="D190" s="36"/>
      <c r="E190" s="36"/>
      <c r="G190" s="37">
        <f>((H181*4)+(H182*5)+(H183*6)+(H184*7)+(H185*8))/H189</f>
        <v>5.9259927797833933</v>
      </c>
      <c r="I190" s="5"/>
      <c r="J190" s="5"/>
      <c r="K190" s="5"/>
      <c r="L190" s="5"/>
      <c r="M190" s="6"/>
      <c r="N190" s="6"/>
      <c r="O190" s="5"/>
      <c r="W190" s="32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ht="12.75" customHeight="1">
      <c r="I191" s="5"/>
      <c r="J191" s="5"/>
      <c r="L191" s="5"/>
      <c r="M191" s="6"/>
      <c r="N191" s="6"/>
      <c r="O191" s="5"/>
      <c r="W191" s="32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ht="12.75" customHeight="1">
      <c r="A192" s="44" t="s">
        <v>53</v>
      </c>
      <c r="I192" s="5"/>
      <c r="J192" s="5"/>
      <c r="L192" s="5"/>
      <c r="M192" s="6"/>
      <c r="N192" s="6"/>
      <c r="O192" s="5"/>
      <c r="W192" s="44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3"/>
      <c r="AJ192" s="3"/>
    </row>
    <row r="193" spans="1:36" ht="25.5" customHeight="1">
      <c r="B193" s="185" t="s">
        <v>1</v>
      </c>
      <c r="C193" s="186"/>
      <c r="D193" s="186"/>
      <c r="E193" s="186"/>
      <c r="F193" s="186"/>
      <c r="G193" s="186"/>
      <c r="I193" s="7" t="s">
        <v>2</v>
      </c>
      <c r="J193" s="7" t="s">
        <v>3</v>
      </c>
      <c r="K193" s="8" t="s">
        <v>4</v>
      </c>
      <c r="L193" s="7" t="s">
        <v>5</v>
      </c>
      <c r="M193" s="9" t="s">
        <v>6</v>
      </c>
      <c r="N193" s="9" t="s">
        <v>7</v>
      </c>
      <c r="O193" s="10" t="s">
        <v>8</v>
      </c>
      <c r="W193" s="32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ht="12.75" customHeight="1">
      <c r="A194" s="12" t="s">
        <v>9</v>
      </c>
      <c r="B194" s="13">
        <v>1</v>
      </c>
      <c r="C194" s="13">
        <v>2</v>
      </c>
      <c r="D194" s="13">
        <v>3</v>
      </c>
      <c r="E194" s="13">
        <v>4</v>
      </c>
      <c r="F194" s="13">
        <v>5</v>
      </c>
      <c r="G194" s="13">
        <v>6</v>
      </c>
      <c r="H194" s="14" t="s">
        <v>10</v>
      </c>
      <c r="I194" s="41"/>
      <c r="J194" s="15"/>
      <c r="K194" s="16"/>
      <c r="L194" s="17"/>
      <c r="M194" s="6"/>
      <c r="N194" s="6"/>
      <c r="O194" s="5"/>
      <c r="W194" s="4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3"/>
      <c r="AJ194" s="3"/>
    </row>
    <row r="195" spans="1:36" ht="12.75" customHeight="1">
      <c r="A195" s="27" t="s">
        <v>17</v>
      </c>
      <c r="B195" s="13">
        <v>107</v>
      </c>
      <c r="C195" s="13"/>
      <c r="D195" s="13"/>
      <c r="E195" s="13"/>
      <c r="F195" s="13"/>
      <c r="G195" s="13"/>
      <c r="H195" s="19"/>
      <c r="I195" s="41"/>
      <c r="J195" s="15"/>
      <c r="K195" s="16"/>
      <c r="L195" s="17"/>
      <c r="M195" s="20">
        <f>B195</f>
        <v>107</v>
      </c>
      <c r="N195" s="6"/>
      <c r="O195" s="5"/>
      <c r="W195" s="31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3"/>
      <c r="AJ195" s="3"/>
    </row>
    <row r="196" spans="1:36" ht="12.75" customHeight="1">
      <c r="A196" s="27" t="s">
        <v>18</v>
      </c>
      <c r="B196" s="13"/>
      <c r="C196" s="13">
        <v>70</v>
      </c>
      <c r="D196" s="13"/>
      <c r="E196" s="13"/>
      <c r="F196" s="13"/>
      <c r="G196" s="13"/>
      <c r="H196" s="19"/>
      <c r="I196" s="41"/>
      <c r="J196" s="15"/>
      <c r="K196" s="16"/>
      <c r="L196" s="17">
        <f>C196/B195</f>
        <v>0.65420560747663548</v>
      </c>
      <c r="M196" s="20">
        <v>72</v>
      </c>
      <c r="N196" s="3">
        <f t="shared" ref="N196:N200" si="59">M196/M195</f>
        <v>0.67289719626168221</v>
      </c>
      <c r="O196" s="5">
        <f t="shared" ref="O196:O200" si="60">100%-N196</f>
        <v>0.32710280373831779</v>
      </c>
      <c r="W196" s="31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3"/>
      <c r="AJ196" s="3"/>
    </row>
    <row r="197" spans="1:36" ht="12.75" customHeight="1">
      <c r="A197" s="27" t="s">
        <v>19</v>
      </c>
      <c r="B197" s="13"/>
      <c r="C197" s="13"/>
      <c r="D197" s="13">
        <v>58</v>
      </c>
      <c r="E197" s="13"/>
      <c r="F197" s="13"/>
      <c r="G197" s="13"/>
      <c r="H197" s="19"/>
      <c r="I197" s="41"/>
      <c r="J197" s="41"/>
      <c r="K197" s="41"/>
      <c r="L197" s="17">
        <f>D197/C196</f>
        <v>0.82857142857142863</v>
      </c>
      <c r="M197" s="20">
        <v>65</v>
      </c>
      <c r="N197" s="3">
        <f t="shared" si="59"/>
        <v>0.90277777777777779</v>
      </c>
      <c r="O197" s="5">
        <f t="shared" si="60"/>
        <v>9.722222222222221E-2</v>
      </c>
      <c r="W197" s="31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3"/>
      <c r="AJ197" s="3"/>
    </row>
    <row r="198" spans="1:36" ht="12.75" customHeight="1">
      <c r="A198" s="27" t="s">
        <v>20</v>
      </c>
      <c r="B198" s="32"/>
      <c r="C198" s="32"/>
      <c r="D198" s="32"/>
      <c r="E198" s="32">
        <v>58</v>
      </c>
      <c r="F198" s="32"/>
      <c r="G198" s="32"/>
      <c r="H198" s="33">
        <v>3</v>
      </c>
      <c r="I198" s="5"/>
      <c r="J198" s="5"/>
      <c r="K198" s="5"/>
      <c r="L198" s="5">
        <f>E198/D197</f>
        <v>1</v>
      </c>
      <c r="M198" s="20">
        <v>64</v>
      </c>
      <c r="N198" s="3">
        <f t="shared" si="59"/>
        <v>0.98461538461538467</v>
      </c>
      <c r="O198" s="5">
        <f t="shared" si="60"/>
        <v>1.538461538461533E-2</v>
      </c>
      <c r="W198" s="31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3"/>
      <c r="AJ198" s="3"/>
    </row>
    <row r="199" spans="1:36" ht="12.75" customHeight="1">
      <c r="A199" s="31" t="s">
        <v>21</v>
      </c>
      <c r="B199" s="32"/>
      <c r="C199" s="32"/>
      <c r="D199" s="32"/>
      <c r="E199" s="32"/>
      <c r="F199" s="32">
        <v>35</v>
      </c>
      <c r="G199" s="32"/>
      <c r="H199" s="33">
        <v>6</v>
      </c>
      <c r="I199" s="5"/>
      <c r="J199" s="5"/>
      <c r="K199" s="5"/>
      <c r="L199" s="5">
        <f>F199/E198</f>
        <v>0.60344827586206895</v>
      </c>
      <c r="M199" s="20">
        <v>45</v>
      </c>
      <c r="N199" s="3">
        <f t="shared" si="59"/>
        <v>0.703125</v>
      </c>
      <c r="O199" s="5">
        <f t="shared" si="60"/>
        <v>0.296875</v>
      </c>
      <c r="W199" s="31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3"/>
      <c r="AJ199" s="3"/>
    </row>
    <row r="200" spans="1:36" ht="12.75" customHeight="1">
      <c r="A200" s="31" t="s">
        <v>22</v>
      </c>
      <c r="B200" s="32"/>
      <c r="C200" s="32"/>
      <c r="D200" s="32"/>
      <c r="E200" s="32"/>
      <c r="F200" s="32"/>
      <c r="G200" s="32">
        <v>35</v>
      </c>
      <c r="H200" s="33">
        <v>23</v>
      </c>
      <c r="I200" s="5"/>
      <c r="J200" s="5"/>
      <c r="K200" s="5"/>
      <c r="L200" s="5">
        <f>G200/F199</f>
        <v>1</v>
      </c>
      <c r="M200" s="20">
        <v>37</v>
      </c>
      <c r="N200" s="3">
        <f t="shared" si="59"/>
        <v>0.82222222222222219</v>
      </c>
      <c r="O200" s="5">
        <f t="shared" si="60"/>
        <v>0.17777777777777781</v>
      </c>
      <c r="W200" s="31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3"/>
      <c r="AJ200" s="3"/>
    </row>
    <row r="201" spans="1:36" ht="12.75" customHeight="1">
      <c r="A201" s="31" t="s">
        <v>33</v>
      </c>
      <c r="B201" s="32"/>
      <c r="C201" s="32"/>
      <c r="D201" s="32"/>
      <c r="E201" s="32"/>
      <c r="F201" s="32"/>
      <c r="G201" s="32">
        <v>10</v>
      </c>
      <c r="H201" s="33">
        <v>5</v>
      </c>
      <c r="I201" s="5"/>
      <c r="J201" s="5"/>
      <c r="K201" s="5"/>
      <c r="L201" s="5"/>
      <c r="M201" s="20">
        <v>12</v>
      </c>
      <c r="N201" s="3"/>
      <c r="O201" s="5"/>
      <c r="W201" s="31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3"/>
      <c r="AJ201" s="3"/>
    </row>
    <row r="202" spans="1:36" ht="12.75" customHeight="1">
      <c r="A202" s="31" t="s">
        <v>34</v>
      </c>
      <c r="B202" s="32"/>
      <c r="C202" s="32"/>
      <c r="D202" s="32"/>
      <c r="E202" s="32"/>
      <c r="F202" s="32"/>
      <c r="G202" s="32">
        <v>3</v>
      </c>
      <c r="H202" s="33"/>
      <c r="I202" s="5"/>
      <c r="J202" s="5"/>
      <c r="K202" s="5"/>
      <c r="L202" s="5"/>
      <c r="M202" s="20"/>
      <c r="N202" s="3"/>
      <c r="O202" s="5"/>
      <c r="W202" s="31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3"/>
      <c r="AJ202" s="3"/>
    </row>
    <row r="203" spans="1:36" ht="12.75" customHeight="1">
      <c r="A203" s="31" t="s">
        <v>36</v>
      </c>
      <c r="B203" s="32"/>
      <c r="C203" s="32"/>
      <c r="D203" s="32"/>
      <c r="E203" s="32"/>
      <c r="F203" s="32"/>
      <c r="G203" s="32"/>
      <c r="H203" s="33"/>
      <c r="I203" s="5"/>
      <c r="J203" s="5"/>
      <c r="K203" s="5"/>
      <c r="L203" s="5"/>
      <c r="M203" s="20">
        <v>5</v>
      </c>
      <c r="N203" s="3"/>
      <c r="O203" s="5"/>
      <c r="W203" s="31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3"/>
      <c r="AJ203" s="3"/>
    </row>
    <row r="204" spans="1:36" ht="12.75" customHeight="1">
      <c r="A204" s="31" t="s">
        <v>37</v>
      </c>
      <c r="B204" s="32"/>
      <c r="C204" s="32"/>
      <c r="D204" s="32"/>
      <c r="E204" s="32"/>
      <c r="F204" s="32">
        <v>1</v>
      </c>
      <c r="G204" s="32"/>
      <c r="H204" s="33"/>
      <c r="I204" s="5"/>
      <c r="J204" s="5"/>
      <c r="K204" s="5"/>
      <c r="L204" s="5"/>
      <c r="M204" s="20">
        <v>1</v>
      </c>
      <c r="N204" s="3"/>
      <c r="O204" s="5"/>
      <c r="W204" s="31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3"/>
      <c r="AJ204" s="3"/>
    </row>
    <row r="205" spans="1:36" ht="12.75" customHeight="1">
      <c r="A205" s="31" t="s">
        <v>38</v>
      </c>
      <c r="B205" s="32"/>
      <c r="C205" s="32"/>
      <c r="D205" s="32"/>
      <c r="E205" s="32"/>
      <c r="F205" s="32"/>
      <c r="G205" s="32"/>
      <c r="H205" s="33"/>
      <c r="I205" s="5"/>
      <c r="J205" s="5"/>
      <c r="K205" s="5"/>
      <c r="L205" s="5"/>
      <c r="M205" s="20"/>
      <c r="N205" s="3"/>
      <c r="O205" s="5"/>
      <c r="W205" s="31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>
      <c r="A206" s="31" t="s">
        <v>39</v>
      </c>
      <c r="B206" s="32"/>
      <c r="C206" s="32"/>
      <c r="D206" s="32"/>
      <c r="E206" s="32"/>
      <c r="F206" s="32"/>
      <c r="G206" s="32"/>
      <c r="H206" s="33"/>
      <c r="I206" s="5"/>
      <c r="J206" s="5"/>
      <c r="K206" s="5"/>
      <c r="L206" s="5"/>
      <c r="M206" s="20"/>
      <c r="N206" s="3"/>
      <c r="O206" s="5"/>
      <c r="W206" s="31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>
      <c r="A207" s="31" t="s">
        <v>40</v>
      </c>
      <c r="B207" s="32"/>
      <c r="C207" s="32"/>
      <c r="D207" s="32"/>
      <c r="E207" s="32"/>
      <c r="F207" s="32"/>
      <c r="G207" s="32"/>
      <c r="H207" s="33"/>
      <c r="I207" s="5"/>
      <c r="J207" s="5"/>
      <c r="K207" s="5"/>
      <c r="L207" s="5"/>
      <c r="M207" s="20"/>
      <c r="N207" s="3"/>
      <c r="O207" s="5"/>
      <c r="W207" s="31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>
      <c r="H208" s="32">
        <f>SUM(H198:H201)</f>
        <v>37</v>
      </c>
      <c r="I208" s="5">
        <f>SUM(H198:H200)/B195</f>
        <v>0.29906542056074764</v>
      </c>
      <c r="J208" s="5">
        <f>H208/B195</f>
        <v>0.34579439252336447</v>
      </c>
      <c r="K208" s="5">
        <f>J208-I208</f>
        <v>4.6728971962616828E-2</v>
      </c>
      <c r="L208" s="5"/>
      <c r="M208" s="6"/>
      <c r="N208" s="6"/>
      <c r="O208" s="5"/>
      <c r="W208" s="32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ht="12.75" customHeight="1">
      <c r="I209" s="5"/>
      <c r="J209" s="5"/>
      <c r="L209" s="5"/>
      <c r="M209" s="6"/>
      <c r="N209" s="6"/>
      <c r="O209" s="5"/>
      <c r="W209" s="32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ht="12.75" customHeight="1">
      <c r="A210" s="44" t="s">
        <v>54</v>
      </c>
      <c r="I210" s="5"/>
      <c r="J210" s="5"/>
      <c r="L210" s="5"/>
      <c r="M210" s="6"/>
      <c r="N210" s="6"/>
      <c r="O210" s="5"/>
      <c r="W210" s="44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3"/>
      <c r="AJ210" s="3"/>
    </row>
    <row r="211" spans="1:36" ht="25.5" customHeight="1">
      <c r="B211" s="185" t="s">
        <v>1</v>
      </c>
      <c r="C211" s="186"/>
      <c r="D211" s="186"/>
      <c r="E211" s="186"/>
      <c r="F211" s="186"/>
      <c r="G211" s="186"/>
      <c r="I211" s="7" t="s">
        <v>2</v>
      </c>
      <c r="J211" s="7" t="s">
        <v>3</v>
      </c>
      <c r="K211" s="8" t="s">
        <v>4</v>
      </c>
      <c r="L211" s="7" t="s">
        <v>5</v>
      </c>
      <c r="M211" s="9" t="s">
        <v>6</v>
      </c>
      <c r="N211" s="9" t="s">
        <v>7</v>
      </c>
      <c r="O211" s="10" t="s">
        <v>8</v>
      </c>
      <c r="W211" s="3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ht="12.75" customHeight="1">
      <c r="A212" s="12" t="s">
        <v>9</v>
      </c>
      <c r="B212" s="13">
        <v>1</v>
      </c>
      <c r="C212" s="13">
        <v>2</v>
      </c>
      <c r="D212" s="13">
        <v>3</v>
      </c>
      <c r="E212" s="13">
        <v>4</v>
      </c>
      <c r="F212" s="13">
        <v>5</v>
      </c>
      <c r="G212" s="13">
        <v>6</v>
      </c>
      <c r="H212" s="14" t="s">
        <v>10</v>
      </c>
      <c r="I212" s="41"/>
      <c r="J212" s="15"/>
      <c r="K212" s="16"/>
      <c r="L212" s="17"/>
      <c r="M212" s="6"/>
      <c r="N212" s="6"/>
      <c r="O212" s="5"/>
      <c r="W212" s="4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3"/>
      <c r="AJ212" s="3"/>
    </row>
    <row r="213" spans="1:36" ht="12.75" customHeight="1">
      <c r="A213" s="27" t="s">
        <v>18</v>
      </c>
      <c r="B213" s="13">
        <v>883</v>
      </c>
      <c r="C213" s="13"/>
      <c r="D213" s="13"/>
      <c r="E213" s="13"/>
      <c r="F213" s="13"/>
      <c r="G213" s="13"/>
      <c r="H213" s="19"/>
      <c r="I213" s="41"/>
      <c r="J213" s="15"/>
      <c r="K213" s="16"/>
      <c r="L213" s="17"/>
      <c r="M213" s="20">
        <f>B213</f>
        <v>883</v>
      </c>
      <c r="N213" s="6"/>
      <c r="O213" s="5"/>
      <c r="W213" s="31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3"/>
      <c r="AJ213" s="3"/>
    </row>
    <row r="214" spans="1:36" ht="12.75" customHeight="1">
      <c r="A214" s="27" t="s">
        <v>19</v>
      </c>
      <c r="B214" s="13"/>
      <c r="C214" s="13">
        <v>761</v>
      </c>
      <c r="D214" s="13"/>
      <c r="E214" s="13"/>
      <c r="F214" s="13"/>
      <c r="G214" s="13"/>
      <c r="H214" s="33"/>
      <c r="I214" s="41"/>
      <c r="J214" s="15"/>
      <c r="K214" s="16"/>
      <c r="L214" s="17">
        <f>C214/B213</f>
        <v>0.86183465458663644</v>
      </c>
      <c r="M214" s="20">
        <v>765</v>
      </c>
      <c r="N214" s="3">
        <f t="shared" ref="N214:N218" si="61">M214/M213</f>
        <v>0.86636466591166483</v>
      </c>
      <c r="O214" s="5">
        <f t="shared" ref="O214:O218" si="62">100%-N214</f>
        <v>0.13363533408833517</v>
      </c>
      <c r="W214" s="31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3"/>
      <c r="AJ214" s="3"/>
    </row>
    <row r="215" spans="1:36" ht="12.75" customHeight="1">
      <c r="A215" s="27" t="s">
        <v>20</v>
      </c>
      <c r="B215" s="32"/>
      <c r="C215" s="32"/>
      <c r="D215" s="32">
        <v>761</v>
      </c>
      <c r="E215" s="32"/>
      <c r="F215" s="32"/>
      <c r="G215" s="32"/>
      <c r="H215" s="33"/>
      <c r="I215" s="5"/>
      <c r="J215" s="5"/>
      <c r="K215" s="32"/>
      <c r="L215" s="5">
        <f>D215/C214</f>
        <v>1</v>
      </c>
      <c r="M215" s="20">
        <v>769</v>
      </c>
      <c r="N215" s="3">
        <f t="shared" si="61"/>
        <v>1.0052287581699346</v>
      </c>
      <c r="O215" s="5">
        <f t="shared" si="62"/>
        <v>-5.2287581699346219E-3</v>
      </c>
      <c r="W215" s="31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3"/>
      <c r="AJ215" s="3"/>
    </row>
    <row r="216" spans="1:36" ht="12.75" customHeight="1">
      <c r="A216" s="31" t="s">
        <v>21</v>
      </c>
      <c r="B216" s="32"/>
      <c r="C216" s="32"/>
      <c r="D216" s="32"/>
      <c r="E216" s="32">
        <v>688</v>
      </c>
      <c r="F216" s="32"/>
      <c r="G216" s="32"/>
      <c r="H216" s="33">
        <v>25</v>
      </c>
      <c r="I216" s="5"/>
      <c r="J216" s="5"/>
      <c r="K216" s="32"/>
      <c r="L216" s="5">
        <f>E216/D215</f>
        <v>0.90407358738501975</v>
      </c>
      <c r="M216" s="20">
        <v>745</v>
      </c>
      <c r="N216" s="3">
        <f t="shared" si="61"/>
        <v>0.96879063719115732</v>
      </c>
      <c r="O216" s="5">
        <f t="shared" si="62"/>
        <v>3.1209362808842678E-2</v>
      </c>
      <c r="W216" s="31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3"/>
      <c r="AJ216" s="3"/>
    </row>
    <row r="217" spans="1:36" ht="12.75" customHeight="1">
      <c r="A217" s="31" t="s">
        <v>22</v>
      </c>
      <c r="B217" s="32"/>
      <c r="C217" s="32"/>
      <c r="D217" s="32"/>
      <c r="E217" s="32"/>
      <c r="F217" s="32">
        <v>629</v>
      </c>
      <c r="G217" s="32"/>
      <c r="H217" s="33">
        <v>14</v>
      </c>
      <c r="I217" s="5"/>
      <c r="J217" s="5"/>
      <c r="K217" s="32"/>
      <c r="L217" s="5">
        <f>F217/E216</f>
        <v>0.91424418604651159</v>
      </c>
      <c r="M217" s="20">
        <v>704</v>
      </c>
      <c r="N217" s="3">
        <f t="shared" si="61"/>
        <v>0.94496644295302012</v>
      </c>
      <c r="O217" s="5">
        <f t="shared" si="62"/>
        <v>5.5033557046979875E-2</v>
      </c>
      <c r="W217" s="31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3"/>
      <c r="AJ217" s="3"/>
    </row>
    <row r="218" spans="1:36" ht="12.75" customHeight="1">
      <c r="A218" s="31" t="s">
        <v>33</v>
      </c>
      <c r="B218" s="32"/>
      <c r="C218" s="32"/>
      <c r="D218" s="32"/>
      <c r="E218" s="32"/>
      <c r="F218" s="32"/>
      <c r="G218" s="32">
        <v>629</v>
      </c>
      <c r="H218" s="33">
        <v>550</v>
      </c>
      <c r="I218" s="5"/>
      <c r="J218" s="5"/>
      <c r="K218" s="32"/>
      <c r="L218" s="5">
        <f>G218/F217</f>
        <v>1</v>
      </c>
      <c r="M218" s="20">
        <v>664</v>
      </c>
      <c r="N218" s="3">
        <f t="shared" si="61"/>
        <v>0.94318181818181823</v>
      </c>
      <c r="O218" s="5">
        <f t="shared" si="62"/>
        <v>5.6818181818181768E-2</v>
      </c>
      <c r="W218" s="31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3"/>
      <c r="AJ218" s="3"/>
    </row>
    <row r="219" spans="1:36" ht="12.75" customHeight="1">
      <c r="A219" s="31" t="s">
        <v>34</v>
      </c>
      <c r="B219" s="32"/>
      <c r="C219" s="32"/>
      <c r="D219" s="32"/>
      <c r="E219" s="32"/>
      <c r="F219" s="32"/>
      <c r="G219" s="32">
        <v>81</v>
      </c>
      <c r="H219" s="33">
        <v>47</v>
      </c>
      <c r="I219" s="5"/>
      <c r="J219" s="5"/>
      <c r="K219" s="32"/>
      <c r="L219" s="5"/>
      <c r="M219" s="20">
        <v>84</v>
      </c>
      <c r="N219" s="3"/>
      <c r="O219" s="5"/>
      <c r="W219" s="31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3"/>
      <c r="AJ219" s="3"/>
    </row>
    <row r="220" spans="1:36" ht="12.75" customHeight="1">
      <c r="A220" s="31" t="s">
        <v>36</v>
      </c>
      <c r="B220" s="32"/>
      <c r="C220" s="32"/>
      <c r="D220" s="32"/>
      <c r="E220" s="32"/>
      <c r="F220" s="32"/>
      <c r="G220" s="32">
        <v>36</v>
      </c>
      <c r="H220" s="33">
        <v>25</v>
      </c>
      <c r="I220" s="5"/>
      <c r="J220" s="5"/>
      <c r="K220" s="32"/>
      <c r="L220" s="5"/>
      <c r="M220" s="20">
        <v>37</v>
      </c>
      <c r="N220" s="3"/>
      <c r="O220" s="5"/>
      <c r="W220" s="31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3"/>
      <c r="AJ220" s="3"/>
    </row>
    <row r="221" spans="1:36" ht="12.75" customHeight="1">
      <c r="A221" s="31" t="s">
        <v>37</v>
      </c>
      <c r="B221" s="32"/>
      <c r="C221" s="32"/>
      <c r="D221" s="32"/>
      <c r="E221" s="32"/>
      <c r="F221" s="32"/>
      <c r="G221" s="32">
        <v>17</v>
      </c>
      <c r="H221" s="33">
        <v>7</v>
      </c>
      <c r="I221" s="5"/>
      <c r="J221" s="5"/>
      <c r="K221" s="32"/>
      <c r="L221" s="5"/>
      <c r="M221" s="20">
        <v>20</v>
      </c>
      <c r="N221" s="3"/>
      <c r="O221" s="5"/>
      <c r="W221" s="31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3"/>
      <c r="AJ221" s="3"/>
    </row>
    <row r="222" spans="1:36" ht="12.75" customHeight="1">
      <c r="A222" s="31" t="s">
        <v>38</v>
      </c>
      <c r="B222" s="32"/>
      <c r="C222" s="32"/>
      <c r="D222" s="32"/>
      <c r="E222" s="32"/>
      <c r="F222" s="32"/>
      <c r="G222" s="32">
        <v>1</v>
      </c>
      <c r="H222" s="33"/>
      <c r="I222" s="5"/>
      <c r="J222" s="5"/>
      <c r="K222" s="32"/>
      <c r="L222" s="5"/>
      <c r="M222" s="20">
        <v>2</v>
      </c>
      <c r="N222" s="3"/>
      <c r="O222" s="5"/>
      <c r="W222" s="31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3"/>
      <c r="AJ222" s="3"/>
    </row>
    <row r="223" spans="1:36" ht="12.75" customHeight="1">
      <c r="A223" s="31" t="s">
        <v>39</v>
      </c>
      <c r="B223" s="32"/>
      <c r="C223" s="32"/>
      <c r="D223" s="32"/>
      <c r="E223" s="32"/>
      <c r="F223" s="32"/>
      <c r="G223" s="32">
        <v>2</v>
      </c>
      <c r="H223" s="33">
        <v>2</v>
      </c>
      <c r="I223" s="5"/>
      <c r="J223" s="5"/>
      <c r="K223" s="32"/>
      <c r="L223" s="5"/>
      <c r="M223" s="20">
        <v>3</v>
      </c>
      <c r="N223" s="3"/>
      <c r="O223" s="5"/>
      <c r="W223" s="31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>
      <c r="A224" s="31" t="s">
        <v>40</v>
      </c>
      <c r="B224" s="32"/>
      <c r="C224" s="32"/>
      <c r="D224" s="32"/>
      <c r="E224" s="32"/>
      <c r="F224" s="32"/>
      <c r="G224" s="32">
        <v>2</v>
      </c>
      <c r="H224" s="33">
        <v>1</v>
      </c>
      <c r="I224" s="5"/>
      <c r="J224" s="5"/>
      <c r="K224" s="32"/>
      <c r="L224" s="5"/>
      <c r="M224" s="20">
        <v>2</v>
      </c>
      <c r="N224" s="3"/>
      <c r="O224" s="5"/>
      <c r="W224" s="31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3"/>
      <c r="AJ224" s="3"/>
    </row>
    <row r="225" spans="1:36" ht="12.75" customHeight="1">
      <c r="H225" s="32">
        <f>SUM(H216:H224)</f>
        <v>671</v>
      </c>
      <c r="I225" s="5">
        <f>SUM(H216:H218)/B213</f>
        <v>0.66704416761041907</v>
      </c>
      <c r="J225" s="5">
        <f>H225/B213</f>
        <v>0.75990939977349947</v>
      </c>
      <c r="K225" s="5">
        <f>J225-I225</f>
        <v>9.2865232163080402E-2</v>
      </c>
      <c r="L225" s="5"/>
      <c r="M225" s="6"/>
      <c r="N225" s="6"/>
      <c r="O225" s="5"/>
      <c r="W225" s="32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ht="12.75" customHeight="1">
      <c r="I226" s="5"/>
      <c r="J226" s="5"/>
      <c r="L226" s="5"/>
      <c r="M226" s="6"/>
      <c r="N226" s="6"/>
      <c r="O226" s="5"/>
      <c r="W226" s="32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ht="12.75" customHeight="1">
      <c r="A227" s="44" t="s">
        <v>55</v>
      </c>
      <c r="I227" s="5"/>
      <c r="J227" s="5"/>
      <c r="L227" s="5"/>
      <c r="M227" s="6"/>
      <c r="N227" s="6"/>
      <c r="O227" s="5"/>
      <c r="W227" s="44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3"/>
      <c r="AJ227" s="3"/>
    </row>
    <row r="228" spans="1:36" ht="25.5" customHeight="1">
      <c r="B228" s="185" t="s">
        <v>1</v>
      </c>
      <c r="C228" s="186"/>
      <c r="D228" s="186"/>
      <c r="E228" s="186"/>
      <c r="F228" s="186"/>
      <c r="G228" s="186"/>
      <c r="I228" s="7" t="s">
        <v>2</v>
      </c>
      <c r="J228" s="7" t="s">
        <v>3</v>
      </c>
      <c r="K228" s="8" t="s">
        <v>4</v>
      </c>
      <c r="L228" s="7" t="s">
        <v>5</v>
      </c>
      <c r="M228" s="9" t="s">
        <v>6</v>
      </c>
      <c r="N228" s="9" t="s">
        <v>7</v>
      </c>
      <c r="O228" s="10" t="s">
        <v>8</v>
      </c>
      <c r="W228" s="32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ht="12.75" customHeight="1">
      <c r="A229" s="12" t="s">
        <v>9</v>
      </c>
      <c r="B229" s="13">
        <v>1</v>
      </c>
      <c r="C229" s="13">
        <v>2</v>
      </c>
      <c r="D229" s="13">
        <v>3</v>
      </c>
      <c r="E229" s="13">
        <v>4</v>
      </c>
      <c r="F229" s="13">
        <v>5</v>
      </c>
      <c r="G229" s="13">
        <v>6</v>
      </c>
      <c r="H229" s="14" t="s">
        <v>10</v>
      </c>
      <c r="I229" s="41"/>
      <c r="J229" s="15"/>
      <c r="K229" s="16"/>
      <c r="L229" s="17"/>
      <c r="M229" s="6"/>
      <c r="N229" s="6"/>
      <c r="O229" s="5"/>
      <c r="W229" s="4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3"/>
      <c r="AJ229" s="3"/>
    </row>
    <row r="230" spans="1:36" ht="12.75" customHeight="1">
      <c r="A230" s="27" t="s">
        <v>19</v>
      </c>
      <c r="B230" s="13">
        <v>98</v>
      </c>
      <c r="C230" s="13"/>
      <c r="D230" s="13"/>
      <c r="E230" s="13"/>
      <c r="F230" s="13"/>
      <c r="G230" s="13"/>
      <c r="H230" s="19"/>
      <c r="I230" s="41"/>
      <c r="J230" s="15"/>
      <c r="K230" s="16"/>
      <c r="L230" s="17"/>
      <c r="M230" s="20">
        <f>B230</f>
        <v>98</v>
      </c>
      <c r="N230" s="6"/>
      <c r="O230" s="5"/>
      <c r="W230" s="31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3"/>
      <c r="AJ230" s="3"/>
    </row>
    <row r="231" spans="1:36" ht="12.75" customHeight="1">
      <c r="A231" s="27" t="s">
        <v>20</v>
      </c>
      <c r="B231" s="13"/>
      <c r="C231" s="13">
        <v>45</v>
      </c>
      <c r="D231" s="13"/>
      <c r="E231" s="13"/>
      <c r="F231" s="13"/>
      <c r="G231" s="13"/>
      <c r="H231" s="33"/>
      <c r="I231" s="41"/>
      <c r="J231" s="41"/>
      <c r="K231" s="41"/>
      <c r="L231" s="17">
        <f>C231/B230</f>
        <v>0.45918367346938777</v>
      </c>
      <c r="M231" s="20">
        <v>45</v>
      </c>
      <c r="N231" s="3">
        <f t="shared" ref="N231:N235" si="63">M231/M230</f>
        <v>0.45918367346938777</v>
      </c>
      <c r="O231" s="5">
        <f t="shared" ref="O231:O235" si="64">100%-N231</f>
        <v>0.54081632653061229</v>
      </c>
      <c r="W231" s="31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3"/>
      <c r="AJ231" s="3"/>
    </row>
    <row r="232" spans="1:36" ht="12.75" customHeight="1">
      <c r="A232" s="31" t="s">
        <v>21</v>
      </c>
      <c r="B232" s="32"/>
      <c r="C232" s="32"/>
      <c r="D232" s="32">
        <v>45</v>
      </c>
      <c r="E232" s="32"/>
      <c r="F232" s="32"/>
      <c r="G232" s="32"/>
      <c r="H232" s="33"/>
      <c r="I232" s="5"/>
      <c r="J232" s="5"/>
      <c r="K232" s="5"/>
      <c r="L232" s="5">
        <f>D232/C231</f>
        <v>1</v>
      </c>
      <c r="M232" s="20">
        <v>62</v>
      </c>
      <c r="N232" s="3">
        <f t="shared" si="63"/>
        <v>1.3777777777777778</v>
      </c>
      <c r="O232" s="5">
        <f t="shared" si="64"/>
        <v>-0.37777777777777777</v>
      </c>
      <c r="W232" s="31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3"/>
      <c r="AJ232" s="3"/>
    </row>
    <row r="233" spans="1:36" ht="12.75" customHeight="1">
      <c r="A233" s="31" t="s">
        <v>22</v>
      </c>
      <c r="B233" s="32"/>
      <c r="C233" s="32"/>
      <c r="D233" s="32"/>
      <c r="E233" s="32">
        <v>35</v>
      </c>
      <c r="F233" s="32"/>
      <c r="G233" s="32"/>
      <c r="H233" s="33"/>
      <c r="I233" s="5"/>
      <c r="J233" s="5"/>
      <c r="K233" s="5"/>
      <c r="L233" s="5">
        <f>E233/D232</f>
        <v>0.77777777777777779</v>
      </c>
      <c r="M233" s="20">
        <v>49</v>
      </c>
      <c r="N233" s="3">
        <f t="shared" si="63"/>
        <v>0.79032258064516125</v>
      </c>
      <c r="O233" s="5">
        <f t="shared" si="64"/>
        <v>0.20967741935483875</v>
      </c>
      <c r="W233" s="31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3"/>
      <c r="AJ233" s="3"/>
    </row>
    <row r="234" spans="1:36" ht="12.75" customHeight="1">
      <c r="A234" s="31" t="s">
        <v>33</v>
      </c>
      <c r="B234" s="32"/>
      <c r="C234" s="32"/>
      <c r="D234" s="32"/>
      <c r="E234" s="32"/>
      <c r="F234" s="32">
        <v>24</v>
      </c>
      <c r="G234" s="32"/>
      <c r="H234" s="33">
        <v>6</v>
      </c>
      <c r="I234" s="5"/>
      <c r="J234" s="5"/>
      <c r="K234" s="5"/>
      <c r="L234" s="5">
        <f>F234/E233</f>
        <v>0.68571428571428572</v>
      </c>
      <c r="M234" s="20">
        <v>39</v>
      </c>
      <c r="N234" s="3">
        <f t="shared" si="63"/>
        <v>0.79591836734693877</v>
      </c>
      <c r="O234" s="5">
        <f t="shared" si="64"/>
        <v>0.20408163265306123</v>
      </c>
      <c r="W234" s="31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3"/>
      <c r="AJ234" s="3"/>
    </row>
    <row r="235" spans="1:36" ht="12.75" customHeight="1">
      <c r="A235" s="31" t="s">
        <v>34</v>
      </c>
      <c r="G235" s="32">
        <v>27</v>
      </c>
      <c r="H235" s="33">
        <v>13</v>
      </c>
      <c r="I235" s="5"/>
      <c r="J235" s="5"/>
      <c r="L235" s="5">
        <f>G235/F234</f>
        <v>1.125</v>
      </c>
      <c r="M235" s="20">
        <v>28</v>
      </c>
      <c r="N235" s="3">
        <f t="shared" si="63"/>
        <v>0.71794871794871795</v>
      </c>
      <c r="O235" s="5">
        <f t="shared" si="64"/>
        <v>0.28205128205128205</v>
      </c>
      <c r="W235" s="32"/>
      <c r="AI235" s="3"/>
      <c r="AJ235" s="3"/>
    </row>
    <row r="236" spans="1:36" ht="12.75" customHeight="1">
      <c r="A236" s="31" t="s">
        <v>36</v>
      </c>
      <c r="G236" s="32">
        <v>14</v>
      </c>
      <c r="H236" s="33">
        <v>7</v>
      </c>
      <c r="I236" s="5"/>
      <c r="J236" s="5"/>
      <c r="L236" s="5"/>
      <c r="M236" s="20">
        <v>15</v>
      </c>
      <c r="N236" s="3"/>
      <c r="O236" s="5"/>
      <c r="W236" s="32"/>
      <c r="AI236" s="3"/>
      <c r="AJ236" s="3"/>
    </row>
    <row r="237" spans="1:36" ht="12.75" customHeight="1">
      <c r="A237" s="31" t="s">
        <v>37</v>
      </c>
      <c r="G237" s="32">
        <v>5</v>
      </c>
      <c r="H237" s="33">
        <v>1</v>
      </c>
      <c r="I237" s="5"/>
      <c r="J237" s="5"/>
      <c r="L237" s="5"/>
      <c r="M237" s="20">
        <v>5</v>
      </c>
      <c r="N237" s="3"/>
      <c r="O237" s="5"/>
      <c r="W237" s="32"/>
      <c r="AI237" s="3"/>
      <c r="AJ237" s="3"/>
    </row>
    <row r="238" spans="1:36" ht="12.75" customHeight="1">
      <c r="A238" s="31" t="s">
        <v>38</v>
      </c>
      <c r="G238" s="32">
        <v>3</v>
      </c>
      <c r="H238" s="33">
        <v>2</v>
      </c>
      <c r="I238" s="5"/>
      <c r="J238" s="5"/>
      <c r="L238" s="5"/>
      <c r="M238" s="20">
        <v>3</v>
      </c>
      <c r="N238" s="3"/>
      <c r="O238" s="5"/>
      <c r="W238" s="32"/>
      <c r="AI238" s="3"/>
      <c r="AJ238" s="3"/>
    </row>
    <row r="239" spans="1:36" ht="12.75" customHeight="1">
      <c r="A239" s="31" t="s">
        <v>39</v>
      </c>
      <c r="H239" s="33"/>
      <c r="I239" s="5"/>
      <c r="J239" s="5"/>
      <c r="L239" s="5"/>
      <c r="M239" s="20"/>
      <c r="N239" s="3"/>
      <c r="O239" s="5"/>
      <c r="W239" s="32"/>
      <c r="AI239" s="3"/>
      <c r="AJ239" s="3"/>
    </row>
    <row r="240" spans="1:36" ht="12.75" customHeight="1">
      <c r="A240" s="31" t="s">
        <v>40</v>
      </c>
      <c r="H240" s="33"/>
      <c r="I240" s="5"/>
      <c r="J240" s="5"/>
      <c r="L240" s="5"/>
      <c r="M240" s="20"/>
      <c r="N240" s="3"/>
      <c r="O240" s="5"/>
      <c r="W240" s="32"/>
      <c r="AI240" s="3"/>
      <c r="AJ240" s="3"/>
    </row>
    <row r="241" spans="1:36" ht="12.75" customHeight="1">
      <c r="H241" s="32">
        <f>SUM(H234:H238)</f>
        <v>29</v>
      </c>
      <c r="I241" s="5">
        <f>SUM(H234:H235)/B230</f>
        <v>0.19387755102040816</v>
      </c>
      <c r="J241" s="5">
        <f>H241/B230</f>
        <v>0.29591836734693877</v>
      </c>
      <c r="K241" s="5">
        <f>J241-I241</f>
        <v>0.10204081632653061</v>
      </c>
      <c r="L241" s="5"/>
      <c r="M241" s="6"/>
      <c r="N241" s="6"/>
      <c r="O241" s="5"/>
      <c r="W241" s="32"/>
      <c r="AI241" s="3"/>
      <c r="AJ241" s="3"/>
    </row>
    <row r="242" spans="1:36" ht="12.75" customHeight="1">
      <c r="I242" s="5"/>
      <c r="J242" s="5"/>
      <c r="L242" s="5"/>
      <c r="M242" s="6"/>
      <c r="N242" s="6"/>
      <c r="O242" s="5"/>
      <c r="W242" s="32"/>
      <c r="AI242" s="3"/>
      <c r="AJ242" s="3"/>
    </row>
    <row r="243" spans="1:36" ht="12.75" customHeight="1">
      <c r="A243" s="44" t="s">
        <v>56</v>
      </c>
      <c r="I243" s="5"/>
      <c r="J243" s="5"/>
      <c r="L243" s="5"/>
      <c r="M243" s="6"/>
      <c r="N243" s="6"/>
      <c r="O243" s="5"/>
      <c r="W243" s="32"/>
      <c r="AI243" s="3"/>
      <c r="AJ243" s="3"/>
    </row>
    <row r="244" spans="1:36" ht="25.5" customHeight="1">
      <c r="B244" s="185" t="s">
        <v>1</v>
      </c>
      <c r="C244" s="186"/>
      <c r="D244" s="186"/>
      <c r="E244" s="186"/>
      <c r="F244" s="186"/>
      <c r="G244" s="186"/>
      <c r="I244" s="7" t="s">
        <v>2</v>
      </c>
      <c r="J244" s="7" t="s">
        <v>3</v>
      </c>
      <c r="K244" s="8" t="s">
        <v>4</v>
      </c>
      <c r="L244" s="7" t="s">
        <v>5</v>
      </c>
      <c r="M244" s="9" t="s">
        <v>6</v>
      </c>
      <c r="N244" s="9" t="s">
        <v>7</v>
      </c>
      <c r="O244" s="10" t="s">
        <v>8</v>
      </c>
      <c r="W244" s="32"/>
      <c r="AI244" s="3"/>
      <c r="AJ244" s="3"/>
    </row>
    <row r="245" spans="1:36" ht="12.75" customHeight="1">
      <c r="A245" s="12" t="s">
        <v>9</v>
      </c>
      <c r="B245" s="13">
        <v>1</v>
      </c>
      <c r="C245" s="13">
        <v>2</v>
      </c>
      <c r="D245" s="13">
        <v>3</v>
      </c>
      <c r="E245" s="13">
        <v>4</v>
      </c>
      <c r="F245" s="13">
        <v>5</v>
      </c>
      <c r="G245" s="13">
        <v>6</v>
      </c>
      <c r="H245" s="14" t="s">
        <v>10</v>
      </c>
      <c r="I245" s="41"/>
      <c r="J245" s="15"/>
      <c r="K245" s="16"/>
      <c r="L245" s="17"/>
      <c r="M245" s="6"/>
      <c r="N245" s="6"/>
      <c r="O245" s="5"/>
      <c r="W245" s="32"/>
      <c r="AI245" s="3"/>
      <c r="AJ245" s="3"/>
    </row>
    <row r="246" spans="1:36" ht="12.75" customHeight="1">
      <c r="A246" s="27" t="s">
        <v>20</v>
      </c>
      <c r="B246" s="13">
        <v>839</v>
      </c>
      <c r="C246" s="13"/>
      <c r="D246" s="13"/>
      <c r="E246" s="13"/>
      <c r="F246" s="13"/>
      <c r="G246" s="13"/>
      <c r="H246" s="19"/>
      <c r="I246" s="41"/>
      <c r="J246" s="15"/>
      <c r="K246" s="16"/>
      <c r="L246" s="17"/>
      <c r="M246" s="20">
        <f>B246</f>
        <v>839</v>
      </c>
      <c r="N246" s="6"/>
      <c r="O246" s="5"/>
      <c r="W246" s="32"/>
      <c r="AI246" s="3"/>
      <c r="AJ246" s="3"/>
    </row>
    <row r="247" spans="1:36" ht="12.75" customHeight="1">
      <c r="A247" s="31" t="s">
        <v>21</v>
      </c>
      <c r="B247" s="13"/>
      <c r="C247" s="13">
        <v>724</v>
      </c>
      <c r="D247" s="13"/>
      <c r="E247" s="13"/>
      <c r="F247" s="13"/>
      <c r="G247" s="13"/>
      <c r="H247" s="33"/>
      <c r="I247" s="41"/>
      <c r="J247" s="41"/>
      <c r="K247" s="41"/>
      <c r="L247" s="17">
        <f>C247/B246</f>
        <v>0.86293206197854588</v>
      </c>
      <c r="M247" s="20">
        <v>725</v>
      </c>
      <c r="N247" s="3">
        <f t="shared" ref="N247:N251" si="65">M247/M246</f>
        <v>0.86412395709177592</v>
      </c>
      <c r="O247" s="5">
        <f t="shared" ref="O247:O251" si="66">100%-N247</f>
        <v>0.13587604290822408</v>
      </c>
      <c r="W247" s="32"/>
      <c r="AI247" s="3"/>
      <c r="AJ247" s="3"/>
    </row>
    <row r="248" spans="1:36" ht="12.75" customHeight="1">
      <c r="A248" s="31" t="s">
        <v>22</v>
      </c>
      <c r="B248" s="32"/>
      <c r="C248" s="32"/>
      <c r="D248" s="32">
        <v>691</v>
      </c>
      <c r="E248" s="32"/>
      <c r="F248" s="32"/>
      <c r="G248" s="32"/>
      <c r="H248" s="33"/>
      <c r="I248" s="5"/>
      <c r="J248" s="5"/>
      <c r="K248" s="5"/>
      <c r="L248" s="5">
        <f>D248/C247</f>
        <v>0.95441988950276246</v>
      </c>
      <c r="M248" s="20">
        <v>718</v>
      </c>
      <c r="N248" s="3">
        <f t="shared" si="65"/>
        <v>0.9903448275862069</v>
      </c>
      <c r="O248" s="5">
        <f t="shared" si="66"/>
        <v>9.6551724137931005E-3</v>
      </c>
      <c r="W248" s="32"/>
      <c r="AI248" s="3"/>
      <c r="AJ248" s="3"/>
    </row>
    <row r="249" spans="1:36" ht="12.75" customHeight="1">
      <c r="A249" s="31" t="s">
        <v>33</v>
      </c>
      <c r="B249" s="32"/>
      <c r="C249" s="32"/>
      <c r="D249" s="32"/>
      <c r="E249" s="32">
        <v>623</v>
      </c>
      <c r="F249" s="32"/>
      <c r="G249" s="32"/>
      <c r="H249" s="33">
        <v>14</v>
      </c>
      <c r="I249" s="5"/>
      <c r="J249" s="5"/>
      <c r="K249" s="5"/>
      <c r="L249" s="5">
        <f>E249/D248</f>
        <v>0.90159189580318377</v>
      </c>
      <c r="M249" s="20">
        <v>684</v>
      </c>
      <c r="N249" s="3">
        <f t="shared" si="65"/>
        <v>0.9526462395543176</v>
      </c>
      <c r="O249" s="5">
        <f t="shared" si="66"/>
        <v>4.7353760445682402E-2</v>
      </c>
      <c r="W249" s="32"/>
      <c r="AI249" s="3"/>
      <c r="AJ249" s="3"/>
    </row>
    <row r="250" spans="1:36" ht="12.75" customHeight="1">
      <c r="A250" s="31" t="s">
        <v>34</v>
      </c>
      <c r="F250" s="32">
        <v>569</v>
      </c>
      <c r="H250" s="33">
        <v>9</v>
      </c>
      <c r="I250" s="5"/>
      <c r="J250" s="5"/>
      <c r="L250" s="5">
        <f>F250/E249</f>
        <v>0.913322632423756</v>
      </c>
      <c r="M250" s="20">
        <v>653</v>
      </c>
      <c r="N250" s="3">
        <f t="shared" si="65"/>
        <v>0.95467836257309946</v>
      </c>
      <c r="O250" s="5">
        <f t="shared" si="66"/>
        <v>4.5321637426900541E-2</v>
      </c>
      <c r="W250" s="32"/>
      <c r="AI250" s="3"/>
      <c r="AJ250" s="3"/>
    </row>
    <row r="251" spans="1:36" ht="12.75" customHeight="1">
      <c r="A251" s="31" t="s">
        <v>36</v>
      </c>
      <c r="G251" s="32">
        <v>599</v>
      </c>
      <c r="H251" s="33">
        <v>505</v>
      </c>
      <c r="I251" s="5"/>
      <c r="J251" s="5"/>
      <c r="L251" s="5">
        <f>G251/F250</f>
        <v>1.0527240773286468</v>
      </c>
      <c r="M251" s="20">
        <v>615</v>
      </c>
      <c r="N251" s="3">
        <f t="shared" si="65"/>
        <v>0.94180704441041352</v>
      </c>
      <c r="O251" s="5">
        <f t="shared" si="66"/>
        <v>5.8192955589586481E-2</v>
      </c>
      <c r="W251" s="32"/>
      <c r="AI251" s="3"/>
      <c r="AJ251" s="3"/>
    </row>
    <row r="252" spans="1:36" ht="12.75" customHeight="1">
      <c r="A252" s="31" t="s">
        <v>37</v>
      </c>
      <c r="G252" s="32">
        <v>143</v>
      </c>
      <c r="H252" s="33">
        <v>47</v>
      </c>
      <c r="I252" s="5"/>
      <c r="J252" s="5"/>
      <c r="L252" s="5"/>
      <c r="M252" s="20">
        <v>175</v>
      </c>
      <c r="N252" s="3"/>
      <c r="O252" s="5"/>
      <c r="W252" s="32"/>
      <c r="AI252" s="3"/>
      <c r="AJ252" s="3"/>
    </row>
    <row r="253" spans="1:36" ht="12.75" customHeight="1">
      <c r="A253" s="31" t="s">
        <v>38</v>
      </c>
      <c r="G253" s="32">
        <v>30</v>
      </c>
      <c r="H253" s="33">
        <v>22</v>
      </c>
      <c r="I253" s="5"/>
      <c r="J253" s="5"/>
      <c r="L253" s="5"/>
      <c r="M253" s="20">
        <v>33</v>
      </c>
      <c r="N253" s="3"/>
      <c r="O253" s="5"/>
      <c r="W253" s="32"/>
      <c r="AI253" s="3"/>
      <c r="AJ253" s="3"/>
    </row>
    <row r="254" spans="1:36" ht="12.75" customHeight="1">
      <c r="A254" s="31" t="s">
        <v>39</v>
      </c>
      <c r="G254" s="32">
        <v>14</v>
      </c>
      <c r="H254" s="33">
        <v>3</v>
      </c>
      <c r="I254" s="5"/>
      <c r="J254" s="5"/>
      <c r="L254" s="5"/>
      <c r="M254" s="20">
        <v>15</v>
      </c>
      <c r="N254" s="3"/>
      <c r="O254" s="5"/>
      <c r="W254" s="32"/>
      <c r="AI254" s="3"/>
      <c r="AJ254" s="3"/>
    </row>
    <row r="255" spans="1:36" ht="12.75" customHeight="1">
      <c r="A255" s="31" t="s">
        <v>40</v>
      </c>
      <c r="G255" s="32">
        <v>8</v>
      </c>
      <c r="H255" s="33">
        <v>4</v>
      </c>
      <c r="I255" s="5"/>
      <c r="J255" s="5"/>
      <c r="L255" s="5"/>
      <c r="M255" s="20">
        <v>9</v>
      </c>
      <c r="N255" s="3"/>
      <c r="O255" s="5"/>
      <c r="W255" s="32"/>
      <c r="AI255" s="3"/>
      <c r="AJ255" s="3"/>
    </row>
    <row r="256" spans="1:36" ht="12.75" customHeight="1">
      <c r="A256" s="31" t="s">
        <v>41</v>
      </c>
      <c r="G256" s="32">
        <v>2</v>
      </c>
      <c r="H256" s="33">
        <v>1</v>
      </c>
      <c r="I256" s="5"/>
      <c r="J256" s="5"/>
      <c r="L256" s="5"/>
      <c r="M256" s="20">
        <v>2</v>
      </c>
      <c r="N256" s="3"/>
      <c r="O256" s="5"/>
      <c r="W256" s="32"/>
      <c r="AI256" s="3"/>
      <c r="AJ256" s="3"/>
    </row>
    <row r="257" spans="1:36" ht="12.75" customHeight="1">
      <c r="H257" s="32">
        <f>SUM(H249:H256)</f>
        <v>605</v>
      </c>
      <c r="I257" s="5">
        <f>SUM(H249:H251)/B246</f>
        <v>0.62932061978545883</v>
      </c>
      <c r="J257" s="5">
        <f>H257/B246</f>
        <v>0.72109654350417163</v>
      </c>
      <c r="K257" s="5">
        <f>J257-I257</f>
        <v>9.1775923718712793E-2</v>
      </c>
      <c r="L257" s="5"/>
      <c r="M257" s="6"/>
      <c r="N257" s="6"/>
      <c r="O257" s="5"/>
      <c r="W257" s="32"/>
      <c r="AI257" s="3"/>
      <c r="AJ257" s="3"/>
    </row>
    <row r="258" spans="1:36" ht="12.75" customHeight="1">
      <c r="A258" s="44" t="s">
        <v>57</v>
      </c>
      <c r="I258" s="5"/>
      <c r="J258" s="5"/>
      <c r="L258" s="5"/>
      <c r="M258" s="6"/>
      <c r="N258" s="6"/>
      <c r="O258" s="5"/>
      <c r="W258" s="32"/>
      <c r="AI258" s="3"/>
      <c r="AJ258" s="3"/>
    </row>
    <row r="259" spans="1:36" ht="25.5" customHeight="1">
      <c r="B259" s="185" t="s">
        <v>1</v>
      </c>
      <c r="C259" s="186"/>
      <c r="D259" s="186"/>
      <c r="E259" s="186"/>
      <c r="F259" s="186"/>
      <c r="G259" s="186"/>
      <c r="I259" s="7" t="s">
        <v>2</v>
      </c>
      <c r="J259" s="7" t="s">
        <v>3</v>
      </c>
      <c r="K259" s="8" t="s">
        <v>4</v>
      </c>
      <c r="L259" s="7" t="s">
        <v>5</v>
      </c>
      <c r="M259" s="9" t="s">
        <v>6</v>
      </c>
      <c r="N259" s="9" t="s">
        <v>7</v>
      </c>
      <c r="O259" s="10" t="s">
        <v>8</v>
      </c>
      <c r="W259" s="32"/>
      <c r="AI259" s="3"/>
      <c r="AJ259" s="3"/>
    </row>
    <row r="260" spans="1:36" ht="12.75" customHeight="1">
      <c r="A260" s="12" t="s">
        <v>9</v>
      </c>
      <c r="B260" s="13">
        <v>1</v>
      </c>
      <c r="C260" s="13">
        <v>2</v>
      </c>
      <c r="D260" s="13">
        <v>3</v>
      </c>
      <c r="E260" s="13">
        <v>4</v>
      </c>
      <c r="F260" s="13">
        <v>5</v>
      </c>
      <c r="G260" s="13">
        <v>6</v>
      </c>
      <c r="H260" s="14" t="s">
        <v>10</v>
      </c>
      <c r="I260" s="41"/>
      <c r="J260" s="15"/>
      <c r="K260" s="16"/>
      <c r="L260" s="17"/>
      <c r="M260" s="6"/>
      <c r="N260" s="6"/>
      <c r="O260" s="5"/>
      <c r="W260" s="32"/>
      <c r="AI260" s="3"/>
      <c r="AJ260" s="3"/>
    </row>
    <row r="261" spans="1:36" ht="12.75" customHeight="1">
      <c r="A261" s="31" t="s">
        <v>21</v>
      </c>
      <c r="B261" s="13">
        <v>107</v>
      </c>
      <c r="C261" s="13"/>
      <c r="D261" s="13"/>
      <c r="E261" s="13"/>
      <c r="F261" s="13"/>
      <c r="G261" s="13"/>
      <c r="H261" s="19"/>
      <c r="I261" s="41"/>
      <c r="J261" s="15"/>
      <c r="K261" s="16"/>
      <c r="L261" s="17"/>
      <c r="M261" s="20">
        <f>B261</f>
        <v>107</v>
      </c>
      <c r="N261" s="6"/>
      <c r="O261" s="5"/>
      <c r="W261" s="32"/>
      <c r="AI261" s="3"/>
      <c r="AJ261" s="3"/>
    </row>
    <row r="262" spans="1:36" ht="12.75" customHeight="1">
      <c r="A262" s="31" t="s">
        <v>22</v>
      </c>
      <c r="B262" s="13"/>
      <c r="C262" s="13">
        <v>61</v>
      </c>
      <c r="D262" s="13"/>
      <c r="E262" s="13"/>
      <c r="F262" s="13"/>
      <c r="G262" s="13"/>
      <c r="H262" s="33"/>
      <c r="I262" s="41"/>
      <c r="J262" s="41"/>
      <c r="K262" s="41"/>
      <c r="L262" s="17">
        <f>C262/B261</f>
        <v>0.57009345794392519</v>
      </c>
      <c r="M262" s="20">
        <v>62</v>
      </c>
      <c r="N262" s="3">
        <f t="shared" ref="N262:N266" si="67">M262/M261</f>
        <v>0.57943925233644855</v>
      </c>
      <c r="O262" s="5">
        <f t="shared" ref="O262:O266" si="68">100%-N262</f>
        <v>0.42056074766355145</v>
      </c>
      <c r="W262" s="32"/>
      <c r="AI262" s="3"/>
      <c r="AJ262" s="3"/>
    </row>
    <row r="263" spans="1:36" ht="12.75" customHeight="1">
      <c r="A263" s="31" t="s">
        <v>33</v>
      </c>
      <c r="B263" s="32"/>
      <c r="C263" s="32"/>
      <c r="D263" s="32">
        <v>54</v>
      </c>
      <c r="E263" s="32"/>
      <c r="F263" s="32"/>
      <c r="G263" s="32"/>
      <c r="H263" s="33"/>
      <c r="I263" s="5"/>
      <c r="J263" s="5"/>
      <c r="K263" s="5"/>
      <c r="L263" s="5">
        <f>D263/C262</f>
        <v>0.88524590163934425</v>
      </c>
      <c r="M263" s="20">
        <v>62</v>
      </c>
      <c r="N263" s="3">
        <f t="shared" si="67"/>
        <v>1</v>
      </c>
      <c r="O263" s="5">
        <f t="shared" si="68"/>
        <v>0</v>
      </c>
      <c r="W263" s="32"/>
      <c r="AI263" s="3"/>
      <c r="AJ263" s="3"/>
    </row>
    <row r="264" spans="1:36" ht="12.75" customHeight="1">
      <c r="A264" s="31" t="s">
        <v>34</v>
      </c>
      <c r="E264" s="32">
        <v>44</v>
      </c>
      <c r="H264" s="33"/>
      <c r="I264" s="5"/>
      <c r="J264" s="5"/>
      <c r="L264" s="5">
        <f>E264/D263</f>
        <v>0.81481481481481477</v>
      </c>
      <c r="M264" s="20">
        <v>61</v>
      </c>
      <c r="N264" s="3">
        <f t="shared" si="67"/>
        <v>0.9838709677419355</v>
      </c>
      <c r="O264" s="5">
        <f t="shared" si="68"/>
        <v>1.6129032258064502E-2</v>
      </c>
      <c r="W264" s="32"/>
      <c r="AI264" s="3"/>
      <c r="AJ264" s="3"/>
    </row>
    <row r="265" spans="1:36" ht="12.75" customHeight="1">
      <c r="A265" s="31" t="s">
        <v>36</v>
      </c>
      <c r="F265" s="32">
        <v>33</v>
      </c>
      <c r="H265" s="33">
        <v>4</v>
      </c>
      <c r="I265" s="5"/>
      <c r="J265" s="5"/>
      <c r="L265" s="5">
        <f>F265/E264</f>
        <v>0.75</v>
      </c>
      <c r="M265" s="20">
        <v>51</v>
      </c>
      <c r="N265" s="3">
        <f t="shared" si="67"/>
        <v>0.83606557377049184</v>
      </c>
      <c r="O265" s="5">
        <f t="shared" si="68"/>
        <v>0.16393442622950816</v>
      </c>
      <c r="W265" s="32"/>
      <c r="AI265" s="3"/>
      <c r="AJ265" s="3"/>
    </row>
    <row r="266" spans="1:36" ht="12.75" customHeight="1">
      <c r="A266" s="31" t="s">
        <v>37</v>
      </c>
      <c r="G266" s="32">
        <v>60</v>
      </c>
      <c r="H266" s="33">
        <v>30</v>
      </c>
      <c r="I266" s="5"/>
      <c r="J266" s="5"/>
      <c r="L266" s="5">
        <f>G266/F265</f>
        <v>1.8181818181818181</v>
      </c>
      <c r="M266" s="20">
        <v>77</v>
      </c>
      <c r="N266" s="3">
        <f t="shared" si="67"/>
        <v>1.5098039215686274</v>
      </c>
      <c r="O266" s="5">
        <f t="shared" si="68"/>
        <v>-0.50980392156862742</v>
      </c>
      <c r="W266" s="32"/>
      <c r="AI266" s="3"/>
      <c r="AJ266" s="3"/>
    </row>
    <row r="267" spans="1:36" ht="12.75" customHeight="1">
      <c r="A267" s="31" t="s">
        <v>38</v>
      </c>
      <c r="G267" s="32">
        <v>10</v>
      </c>
      <c r="H267" s="33">
        <v>5</v>
      </c>
      <c r="I267" s="5"/>
      <c r="J267" s="5"/>
      <c r="L267" s="5"/>
      <c r="M267" s="20">
        <v>11</v>
      </c>
      <c r="N267" s="3"/>
      <c r="O267" s="5"/>
      <c r="W267" s="32"/>
      <c r="AI267" s="3"/>
      <c r="AJ267" s="3"/>
    </row>
    <row r="268" spans="1:36" ht="12.75" customHeight="1">
      <c r="A268" s="31" t="s">
        <v>39</v>
      </c>
      <c r="G268" s="32">
        <v>3</v>
      </c>
      <c r="H268" s="33">
        <v>2</v>
      </c>
      <c r="I268" s="5"/>
      <c r="J268" s="5"/>
      <c r="L268" s="5"/>
      <c r="M268" s="20">
        <v>3</v>
      </c>
      <c r="N268" s="3"/>
      <c r="O268" s="5"/>
      <c r="W268" s="32"/>
      <c r="AI268" s="3"/>
      <c r="AJ268" s="3"/>
    </row>
    <row r="269" spans="1:36" ht="12.75" customHeight="1">
      <c r="A269" s="31" t="s">
        <v>40</v>
      </c>
      <c r="G269" s="32">
        <v>2</v>
      </c>
      <c r="H269" s="33">
        <v>1</v>
      </c>
      <c r="I269" s="5"/>
      <c r="J269" s="5"/>
      <c r="L269" s="5"/>
      <c r="M269" s="20">
        <v>2</v>
      </c>
      <c r="N269" s="3"/>
      <c r="O269" s="5"/>
      <c r="W269" s="32"/>
      <c r="AI269" s="3"/>
      <c r="AJ269" s="3"/>
    </row>
    <row r="270" spans="1:36" ht="12.75" customHeight="1">
      <c r="A270" s="31" t="s">
        <v>41</v>
      </c>
      <c r="H270" s="33"/>
      <c r="I270" s="5"/>
      <c r="J270" s="5"/>
      <c r="L270" s="5"/>
      <c r="M270" s="20"/>
      <c r="N270" s="3"/>
      <c r="O270" s="5"/>
      <c r="W270" s="32"/>
      <c r="AI270" s="3"/>
      <c r="AJ270" s="3"/>
    </row>
    <row r="271" spans="1:36" ht="12.75" customHeight="1">
      <c r="H271" s="32">
        <f>SUM(H265:H269)</f>
        <v>42</v>
      </c>
      <c r="I271" s="5">
        <f>SUM(H265:H266)/B261</f>
        <v>0.31775700934579437</v>
      </c>
      <c r="J271" s="5">
        <f>H271/B261</f>
        <v>0.3925233644859813</v>
      </c>
      <c r="K271" s="5">
        <f>J271-I271</f>
        <v>7.4766355140186924E-2</v>
      </c>
      <c r="L271" s="5"/>
      <c r="M271" s="6"/>
      <c r="N271" s="6"/>
      <c r="O271" s="5"/>
      <c r="W271" s="32"/>
      <c r="AI271" s="3"/>
      <c r="AJ271" s="3"/>
    </row>
    <row r="272" spans="1:36" ht="12.75" customHeight="1">
      <c r="A272" s="44" t="s">
        <v>58</v>
      </c>
      <c r="I272" s="5"/>
      <c r="J272" s="5"/>
      <c r="L272" s="5"/>
      <c r="M272" s="6"/>
      <c r="N272" s="6"/>
      <c r="O272" s="5"/>
      <c r="W272" s="32"/>
      <c r="AI272" s="3"/>
      <c r="AJ272" s="3"/>
    </row>
    <row r="273" spans="1:36" ht="25.5" customHeight="1">
      <c r="B273" s="185" t="s">
        <v>1</v>
      </c>
      <c r="C273" s="186"/>
      <c r="D273" s="186"/>
      <c r="E273" s="186"/>
      <c r="F273" s="186"/>
      <c r="G273" s="186"/>
      <c r="I273" s="7" t="s">
        <v>2</v>
      </c>
      <c r="J273" s="7" t="s">
        <v>3</v>
      </c>
      <c r="K273" s="8" t="s">
        <v>4</v>
      </c>
      <c r="L273" s="7" t="s">
        <v>5</v>
      </c>
      <c r="M273" s="9" t="s">
        <v>6</v>
      </c>
      <c r="N273" s="9" t="s">
        <v>7</v>
      </c>
      <c r="O273" s="10" t="s">
        <v>8</v>
      </c>
      <c r="W273" s="32"/>
      <c r="AI273" s="3"/>
      <c r="AJ273" s="3"/>
    </row>
    <row r="274" spans="1:36" ht="12.75" customHeight="1">
      <c r="A274" s="12" t="s">
        <v>9</v>
      </c>
      <c r="B274" s="13">
        <v>1</v>
      </c>
      <c r="C274" s="13">
        <v>2</v>
      </c>
      <c r="D274" s="13">
        <v>3</v>
      </c>
      <c r="E274" s="13">
        <v>4</v>
      </c>
      <c r="F274" s="13">
        <v>5</v>
      </c>
      <c r="G274" s="13">
        <v>6</v>
      </c>
      <c r="H274" s="14" t="s">
        <v>10</v>
      </c>
      <c r="I274" s="41"/>
      <c r="J274" s="15"/>
      <c r="K274" s="16"/>
      <c r="L274" s="17"/>
      <c r="M274" s="6"/>
      <c r="N274" s="6"/>
      <c r="O274" s="5"/>
      <c r="W274" s="32"/>
      <c r="AI274" s="3"/>
      <c r="AJ274" s="3"/>
    </row>
    <row r="275" spans="1:36" ht="12.75" customHeight="1">
      <c r="A275" s="31" t="s">
        <v>22</v>
      </c>
      <c r="B275" s="13">
        <v>819</v>
      </c>
      <c r="C275" s="13"/>
      <c r="D275" s="13"/>
      <c r="E275" s="13"/>
      <c r="F275" s="13"/>
      <c r="G275" s="13"/>
      <c r="H275" s="19"/>
      <c r="I275" s="41"/>
      <c r="J275" s="15"/>
      <c r="K275" s="16"/>
      <c r="L275" s="17"/>
      <c r="M275" s="20">
        <f>B275</f>
        <v>819</v>
      </c>
      <c r="N275" s="6"/>
      <c r="O275" s="5"/>
      <c r="W275" s="32"/>
      <c r="AI275" s="3"/>
      <c r="AJ275" s="3"/>
    </row>
    <row r="276" spans="1:36" ht="12.75" customHeight="1">
      <c r="A276" s="31" t="s">
        <v>33</v>
      </c>
      <c r="B276" s="13"/>
      <c r="C276" s="13">
        <v>725</v>
      </c>
      <c r="D276" s="13"/>
      <c r="E276" s="13"/>
      <c r="F276" s="13"/>
      <c r="G276" s="13"/>
      <c r="H276" s="33"/>
      <c r="I276" s="41"/>
      <c r="J276" s="41"/>
      <c r="K276" s="41"/>
      <c r="L276" s="17">
        <f>C276/B275</f>
        <v>0.88522588522588519</v>
      </c>
      <c r="M276" s="20">
        <v>727</v>
      </c>
      <c r="N276" s="3">
        <f t="shared" ref="N276:N280" si="69">M276/M275</f>
        <v>0.88766788766788762</v>
      </c>
      <c r="O276" s="5">
        <f t="shared" ref="O276:O280" si="70">100%-N276</f>
        <v>0.11233211233211238</v>
      </c>
      <c r="W276" s="32"/>
      <c r="AI276" s="3"/>
      <c r="AJ276" s="3"/>
    </row>
    <row r="277" spans="1:36" ht="12.75" customHeight="1">
      <c r="A277" s="31" t="s">
        <v>34</v>
      </c>
      <c r="D277" s="32">
        <v>699</v>
      </c>
      <c r="H277" s="33"/>
      <c r="I277" s="5"/>
      <c r="J277" s="5"/>
      <c r="L277" s="5">
        <f>D277/C276</f>
        <v>0.96413793103448275</v>
      </c>
      <c r="M277" s="20">
        <v>730</v>
      </c>
      <c r="N277" s="3">
        <f t="shared" si="69"/>
        <v>1.0041265474552958</v>
      </c>
      <c r="O277" s="5">
        <f t="shared" si="70"/>
        <v>-4.126547455295837E-3</v>
      </c>
      <c r="W277" s="32"/>
      <c r="AI277" s="3"/>
      <c r="AJ277" s="3"/>
    </row>
    <row r="278" spans="1:36" ht="12.75" customHeight="1">
      <c r="A278" s="31" t="s">
        <v>36</v>
      </c>
      <c r="E278" s="32">
        <v>652</v>
      </c>
      <c r="H278" s="33">
        <v>10</v>
      </c>
      <c r="I278" s="5"/>
      <c r="J278" s="5"/>
      <c r="L278" s="5">
        <f>E278/D277</f>
        <v>0.93276108726752505</v>
      </c>
      <c r="M278" s="20">
        <v>701</v>
      </c>
      <c r="N278" s="3">
        <f t="shared" si="69"/>
        <v>0.96027397260273972</v>
      </c>
      <c r="O278" s="5">
        <f t="shared" si="70"/>
        <v>3.9726027397260277E-2</v>
      </c>
      <c r="W278" s="32"/>
      <c r="AI278" s="3"/>
      <c r="AJ278" s="3"/>
    </row>
    <row r="279" spans="1:36" ht="12.75" customHeight="1">
      <c r="A279" s="31" t="s">
        <v>37</v>
      </c>
      <c r="F279" s="32">
        <v>650</v>
      </c>
      <c r="H279" s="33">
        <v>11</v>
      </c>
      <c r="I279" s="5"/>
      <c r="J279" s="5"/>
      <c r="L279" s="5">
        <f>F279/E278</f>
        <v>0.99693251533742333</v>
      </c>
      <c r="M279" s="20">
        <v>680</v>
      </c>
      <c r="N279" s="3">
        <f t="shared" si="69"/>
        <v>0.97004279600570609</v>
      </c>
      <c r="O279" s="5">
        <f t="shared" si="70"/>
        <v>2.9957203994293913E-2</v>
      </c>
      <c r="W279" s="32"/>
      <c r="AI279" s="3"/>
      <c r="AJ279" s="3"/>
    </row>
    <row r="280" spans="1:36" ht="12.75" customHeight="1">
      <c r="A280" s="31" t="s">
        <v>38</v>
      </c>
      <c r="G280" s="32">
        <v>647</v>
      </c>
      <c r="H280" s="33">
        <v>555</v>
      </c>
      <c r="I280" s="5"/>
      <c r="J280" s="5"/>
      <c r="L280" s="5">
        <f>H280/F279</f>
        <v>0.85384615384615381</v>
      </c>
      <c r="M280" s="20">
        <v>661</v>
      </c>
      <c r="N280" s="3">
        <f t="shared" si="69"/>
        <v>0.97205882352941175</v>
      </c>
      <c r="O280" s="5">
        <f t="shared" si="70"/>
        <v>2.7941176470588247E-2</v>
      </c>
      <c r="W280" s="32"/>
      <c r="AI280" s="3"/>
      <c r="AJ280" s="3"/>
    </row>
    <row r="281" spans="1:36" ht="12.75" customHeight="1">
      <c r="A281" s="31" t="s">
        <v>39</v>
      </c>
      <c r="G281" s="32">
        <v>112</v>
      </c>
      <c r="H281" s="33">
        <v>54</v>
      </c>
      <c r="I281" s="5"/>
      <c r="J281" s="5"/>
      <c r="L281" s="5"/>
      <c r="M281" s="20">
        <v>121</v>
      </c>
      <c r="N281" s="3"/>
      <c r="O281" s="5"/>
      <c r="W281" s="32"/>
      <c r="AI281" s="3"/>
      <c r="AJ281" s="3"/>
    </row>
    <row r="282" spans="1:36" ht="12.75" customHeight="1">
      <c r="A282" s="31" t="s">
        <v>40</v>
      </c>
      <c r="G282" s="32">
        <v>47</v>
      </c>
      <c r="H282" s="33">
        <v>16</v>
      </c>
      <c r="I282" s="5"/>
      <c r="J282" s="5"/>
      <c r="L282" s="5"/>
      <c r="M282" s="20">
        <v>49</v>
      </c>
      <c r="N282" s="3"/>
      <c r="O282" s="5"/>
      <c r="W282" s="32"/>
      <c r="AI282" s="3"/>
      <c r="AJ282" s="3"/>
    </row>
    <row r="283" spans="1:36" ht="12.75" customHeight="1">
      <c r="A283" s="31" t="s">
        <v>41</v>
      </c>
      <c r="G283" s="32">
        <v>9</v>
      </c>
      <c r="H283" s="33">
        <v>2</v>
      </c>
      <c r="I283" s="5"/>
      <c r="J283" s="5"/>
      <c r="L283" s="5"/>
      <c r="M283" s="20">
        <v>10</v>
      </c>
      <c r="N283" s="3"/>
      <c r="O283" s="5"/>
      <c r="W283" s="32"/>
      <c r="AI283" s="3"/>
      <c r="AJ283" s="3"/>
    </row>
    <row r="284" spans="1:36" ht="12.75" customHeight="1">
      <c r="H284" s="32">
        <f>SUM(H278:H283)</f>
        <v>648</v>
      </c>
      <c r="I284" s="5">
        <f>SUM(H278:H280)/B275</f>
        <v>0.70329670329670335</v>
      </c>
      <c r="J284" s="5">
        <f>H284/B275</f>
        <v>0.79120879120879117</v>
      </c>
      <c r="K284" s="5">
        <f>J284-I284</f>
        <v>8.7912087912087822E-2</v>
      </c>
      <c r="L284" s="5"/>
      <c r="M284" s="6"/>
      <c r="N284" s="6"/>
      <c r="O284" s="5"/>
      <c r="W284" s="32"/>
      <c r="AI284" s="3"/>
      <c r="AJ284" s="3"/>
    </row>
    <row r="285" spans="1:36" ht="12.75" customHeight="1">
      <c r="A285" s="44" t="s">
        <v>59</v>
      </c>
      <c r="I285" s="5"/>
      <c r="J285" s="5"/>
      <c r="L285" s="5"/>
      <c r="M285" s="6"/>
      <c r="N285" s="6"/>
      <c r="O285" s="5"/>
      <c r="W285" s="32"/>
      <c r="AI285" s="3"/>
      <c r="AJ285" s="3"/>
    </row>
    <row r="286" spans="1:36" ht="25.5" customHeight="1">
      <c r="B286" s="185" t="s">
        <v>1</v>
      </c>
      <c r="C286" s="186"/>
      <c r="D286" s="186"/>
      <c r="E286" s="186"/>
      <c r="F286" s="186"/>
      <c r="G286" s="186"/>
      <c r="I286" s="7" t="s">
        <v>2</v>
      </c>
      <c r="J286" s="7" t="s">
        <v>3</v>
      </c>
      <c r="K286" s="8" t="s">
        <v>4</v>
      </c>
      <c r="L286" s="7" t="s">
        <v>5</v>
      </c>
      <c r="M286" s="9" t="s">
        <v>6</v>
      </c>
      <c r="N286" s="9" t="s">
        <v>7</v>
      </c>
      <c r="O286" s="10" t="s">
        <v>8</v>
      </c>
      <c r="W286" s="32"/>
      <c r="AI286" s="3"/>
      <c r="AJ286" s="3"/>
    </row>
    <row r="287" spans="1:36" ht="12.75" customHeight="1">
      <c r="A287" s="12" t="s">
        <v>9</v>
      </c>
      <c r="B287" s="13">
        <v>1</v>
      </c>
      <c r="C287" s="13">
        <v>2</v>
      </c>
      <c r="D287" s="13">
        <v>3</v>
      </c>
      <c r="E287" s="13">
        <v>4</v>
      </c>
      <c r="F287" s="13">
        <v>5</v>
      </c>
      <c r="G287" s="13">
        <v>6</v>
      </c>
      <c r="H287" s="14" t="s">
        <v>10</v>
      </c>
      <c r="I287" s="41"/>
      <c r="J287" s="15"/>
      <c r="K287" s="16"/>
      <c r="L287" s="17"/>
      <c r="M287" s="6"/>
      <c r="N287" s="6"/>
      <c r="O287" s="5"/>
      <c r="W287" s="32"/>
      <c r="AI287" s="3"/>
      <c r="AJ287" s="3"/>
    </row>
    <row r="288" spans="1:36" ht="12.75" customHeight="1">
      <c r="A288" s="31" t="s">
        <v>33</v>
      </c>
      <c r="B288" s="13">
        <v>85</v>
      </c>
      <c r="C288" s="13"/>
      <c r="D288" s="13"/>
      <c r="E288" s="13"/>
      <c r="F288" s="13"/>
      <c r="G288" s="13"/>
      <c r="H288" s="19"/>
      <c r="I288" s="41"/>
      <c r="J288" s="15"/>
      <c r="K288" s="16"/>
      <c r="L288" s="17"/>
      <c r="M288" s="20">
        <f>B288</f>
        <v>85</v>
      </c>
      <c r="N288" s="6"/>
      <c r="O288" s="5"/>
      <c r="W288" s="32"/>
      <c r="AI288" s="3"/>
      <c r="AJ288" s="3"/>
    </row>
    <row r="289" spans="1:36" ht="12.75" customHeight="1">
      <c r="A289" s="31" t="s">
        <v>34</v>
      </c>
      <c r="B289" s="13"/>
      <c r="C289" s="13">
        <v>60</v>
      </c>
      <c r="D289" s="13"/>
      <c r="E289" s="13"/>
      <c r="F289" s="13"/>
      <c r="G289" s="13"/>
      <c r="H289" s="33"/>
      <c r="I289" s="41"/>
      <c r="J289" s="41"/>
      <c r="K289" s="41"/>
      <c r="L289" s="17">
        <f>C289/B288</f>
        <v>0.70588235294117652</v>
      </c>
      <c r="M289" s="20">
        <v>60</v>
      </c>
      <c r="N289" s="3">
        <f t="shared" ref="N289:N293" si="71">M289/M288</f>
        <v>0.70588235294117652</v>
      </c>
      <c r="O289" s="5">
        <f t="shared" ref="O289:O293" si="72">100%-N289</f>
        <v>0.29411764705882348</v>
      </c>
      <c r="W289" s="32"/>
      <c r="AI289" s="3"/>
      <c r="AJ289" s="3"/>
    </row>
    <row r="290" spans="1:36" ht="12.75" customHeight="1">
      <c r="A290" s="31" t="s">
        <v>36</v>
      </c>
      <c r="D290" s="32">
        <v>50</v>
      </c>
      <c r="H290" s="33"/>
      <c r="I290" s="5"/>
      <c r="J290" s="5"/>
      <c r="L290" s="5">
        <f>D290/C289</f>
        <v>0.83333333333333337</v>
      </c>
      <c r="M290" s="20">
        <v>58</v>
      </c>
      <c r="N290" s="3">
        <f t="shared" si="71"/>
        <v>0.96666666666666667</v>
      </c>
      <c r="O290" s="5">
        <f t="shared" si="72"/>
        <v>3.3333333333333326E-2</v>
      </c>
      <c r="W290" s="32"/>
      <c r="AI290" s="3"/>
      <c r="AJ290" s="3"/>
    </row>
    <row r="291" spans="1:36" ht="12.75" customHeight="1">
      <c r="A291" s="31" t="s">
        <v>37</v>
      </c>
      <c r="E291" s="32">
        <v>50</v>
      </c>
      <c r="H291" s="33">
        <v>1</v>
      </c>
      <c r="I291" s="5"/>
      <c r="J291" s="5"/>
      <c r="L291" s="5">
        <f>E291/D290</f>
        <v>1</v>
      </c>
      <c r="M291" s="20">
        <v>58</v>
      </c>
      <c r="N291" s="3">
        <f t="shared" si="71"/>
        <v>1</v>
      </c>
      <c r="O291" s="5">
        <f t="shared" si="72"/>
        <v>0</v>
      </c>
      <c r="W291" s="32"/>
      <c r="AI291" s="3"/>
      <c r="AJ291" s="3"/>
    </row>
    <row r="292" spans="1:36" ht="12.75" customHeight="1">
      <c r="A292" s="31" t="s">
        <v>38</v>
      </c>
      <c r="F292" s="32">
        <v>36</v>
      </c>
      <c r="H292" s="33">
        <v>5</v>
      </c>
      <c r="I292" s="5"/>
      <c r="J292" s="5"/>
      <c r="L292" s="5">
        <f>F292/E291</f>
        <v>0.72</v>
      </c>
      <c r="M292" s="20">
        <v>49</v>
      </c>
      <c r="N292" s="3">
        <f t="shared" si="71"/>
        <v>0.84482758620689657</v>
      </c>
      <c r="O292" s="5">
        <f t="shared" si="72"/>
        <v>0.15517241379310343</v>
      </c>
      <c r="W292" s="32"/>
      <c r="AI292" s="3"/>
      <c r="AJ292" s="3"/>
    </row>
    <row r="293" spans="1:36" ht="12.75" customHeight="1">
      <c r="A293" s="31" t="s">
        <v>39</v>
      </c>
      <c r="G293" s="32">
        <v>36</v>
      </c>
      <c r="H293" s="33">
        <v>23</v>
      </c>
      <c r="I293" s="5"/>
      <c r="J293" s="5"/>
      <c r="L293" s="5">
        <f>G293/F292</f>
        <v>1</v>
      </c>
      <c r="M293" s="20">
        <v>44</v>
      </c>
      <c r="N293" s="3">
        <f t="shared" si="71"/>
        <v>0.89795918367346939</v>
      </c>
      <c r="O293" s="5">
        <f t="shared" si="72"/>
        <v>0.10204081632653061</v>
      </c>
      <c r="W293" s="32"/>
      <c r="AI293" s="3"/>
      <c r="AJ293" s="3"/>
    </row>
    <row r="294" spans="1:36" ht="12.75" customHeight="1">
      <c r="A294" s="31" t="s">
        <v>40</v>
      </c>
      <c r="G294" s="32">
        <v>21</v>
      </c>
      <c r="H294" s="33">
        <v>8</v>
      </c>
      <c r="I294" s="5"/>
      <c r="J294" s="5"/>
      <c r="L294" s="5"/>
      <c r="M294" s="20">
        <v>22</v>
      </c>
      <c r="N294" s="3"/>
      <c r="O294" s="5"/>
      <c r="W294" s="32"/>
      <c r="AI294" s="3"/>
      <c r="AJ294" s="3"/>
    </row>
    <row r="295" spans="1:36" ht="12.75" customHeight="1">
      <c r="A295" s="31" t="s">
        <v>41</v>
      </c>
      <c r="G295" s="32">
        <v>4</v>
      </c>
      <c r="H295" s="33"/>
      <c r="I295" s="5"/>
      <c r="J295" s="5"/>
      <c r="L295" s="5"/>
      <c r="M295" s="20">
        <v>4</v>
      </c>
      <c r="N295" s="3"/>
      <c r="O295" s="5"/>
      <c r="W295" s="32"/>
      <c r="AI295" s="3"/>
      <c r="AJ295" s="3"/>
    </row>
    <row r="296" spans="1:36" ht="12.75" customHeight="1">
      <c r="A296" s="31" t="s">
        <v>42</v>
      </c>
      <c r="G296" s="32">
        <v>1</v>
      </c>
      <c r="H296" s="33"/>
      <c r="I296" s="5"/>
      <c r="J296" s="5"/>
      <c r="L296" s="5"/>
      <c r="M296" s="20">
        <v>1</v>
      </c>
      <c r="N296" s="3"/>
      <c r="O296" s="5"/>
      <c r="W296" s="32"/>
      <c r="AI296" s="3"/>
      <c r="AJ296" s="3"/>
    </row>
    <row r="297" spans="1:36" ht="12.75" customHeight="1">
      <c r="A297" s="31" t="s">
        <v>43</v>
      </c>
      <c r="G297" s="32">
        <v>1</v>
      </c>
      <c r="H297" s="33"/>
      <c r="I297" s="5"/>
      <c r="J297" s="5"/>
      <c r="L297" s="5"/>
      <c r="M297" s="20">
        <v>1</v>
      </c>
      <c r="N297" s="3"/>
      <c r="O297" s="5"/>
      <c r="W297" s="32"/>
      <c r="AI297" s="3"/>
      <c r="AJ297" s="3"/>
    </row>
    <row r="298" spans="1:36" ht="12.75" customHeight="1">
      <c r="H298" s="32">
        <f>SUM(H291:H294)</f>
        <v>37</v>
      </c>
      <c r="I298" s="5">
        <f>H298/B288</f>
        <v>0.43529411764705883</v>
      </c>
      <c r="J298" s="5">
        <f>H298/B288</f>
        <v>0.43529411764705883</v>
      </c>
      <c r="K298" s="5">
        <f>J298-I298</f>
        <v>0</v>
      </c>
      <c r="L298" s="5"/>
      <c r="M298" s="6"/>
      <c r="N298" s="6"/>
      <c r="O298" s="5"/>
      <c r="W298" s="32"/>
      <c r="AI298" s="3"/>
      <c r="AJ298" s="3"/>
    </row>
    <row r="299" spans="1:36" ht="12.75" customHeight="1">
      <c r="A299" s="44" t="s">
        <v>60</v>
      </c>
      <c r="I299" s="5"/>
      <c r="J299" s="5"/>
      <c r="L299" s="5"/>
      <c r="M299" s="6"/>
      <c r="N299" s="6"/>
      <c r="O299" s="5"/>
      <c r="W299" s="32"/>
      <c r="AI299" s="3"/>
      <c r="AJ299" s="3"/>
    </row>
    <row r="300" spans="1:36" ht="25.5" customHeight="1">
      <c r="B300" s="185" t="s">
        <v>1</v>
      </c>
      <c r="C300" s="186"/>
      <c r="D300" s="186"/>
      <c r="E300" s="186"/>
      <c r="F300" s="186"/>
      <c r="G300" s="186"/>
      <c r="I300" s="7" t="s">
        <v>2</v>
      </c>
      <c r="J300" s="7" t="s">
        <v>3</v>
      </c>
      <c r="K300" s="8" t="s">
        <v>4</v>
      </c>
      <c r="L300" s="7" t="s">
        <v>5</v>
      </c>
      <c r="M300" s="9" t="s">
        <v>6</v>
      </c>
      <c r="N300" s="9" t="s">
        <v>7</v>
      </c>
      <c r="O300" s="10" t="s">
        <v>8</v>
      </c>
      <c r="W300" s="32"/>
      <c r="AI300" s="3"/>
      <c r="AJ300" s="3"/>
    </row>
    <row r="301" spans="1:36" ht="12.75" customHeight="1">
      <c r="A301" s="12" t="s">
        <v>9</v>
      </c>
      <c r="B301" s="13">
        <v>1</v>
      </c>
      <c r="C301" s="13">
        <v>2</v>
      </c>
      <c r="D301" s="13">
        <v>3</v>
      </c>
      <c r="E301" s="13">
        <v>4</v>
      </c>
      <c r="F301" s="13">
        <v>5</v>
      </c>
      <c r="G301" s="13">
        <v>6</v>
      </c>
      <c r="H301" s="14" t="s">
        <v>10</v>
      </c>
      <c r="I301" s="41"/>
      <c r="J301" s="15"/>
      <c r="K301" s="16"/>
      <c r="L301" s="17"/>
      <c r="M301" s="6"/>
      <c r="N301" s="6"/>
      <c r="O301" s="5"/>
      <c r="W301" s="32"/>
      <c r="AI301" s="3"/>
      <c r="AJ301" s="3"/>
    </row>
    <row r="302" spans="1:36" ht="12.75" customHeight="1">
      <c r="A302" s="31" t="s">
        <v>34</v>
      </c>
      <c r="B302" s="13">
        <v>697</v>
      </c>
      <c r="C302" s="13"/>
      <c r="D302" s="13"/>
      <c r="E302" s="13"/>
      <c r="F302" s="13"/>
      <c r="G302" s="13"/>
      <c r="H302" s="19"/>
      <c r="I302" s="41"/>
      <c r="J302" s="15"/>
      <c r="K302" s="16"/>
      <c r="L302" s="17"/>
      <c r="M302" s="20">
        <f>B302</f>
        <v>697</v>
      </c>
      <c r="N302" s="6"/>
      <c r="O302" s="5"/>
      <c r="W302" s="32"/>
      <c r="AI302" s="3"/>
      <c r="AJ302" s="3"/>
    </row>
    <row r="303" spans="1:36" ht="12.75" customHeight="1">
      <c r="A303" s="31" t="s">
        <v>36</v>
      </c>
      <c r="B303" s="13"/>
      <c r="C303" s="13">
        <v>668</v>
      </c>
      <c r="D303" s="13"/>
      <c r="E303" s="13"/>
      <c r="F303" s="13"/>
      <c r="G303" s="13"/>
      <c r="H303" s="33"/>
      <c r="I303" s="41"/>
      <c r="J303" s="41"/>
      <c r="K303" s="41"/>
      <c r="L303" s="17">
        <f>C303/B302</f>
        <v>0.95839311334289812</v>
      </c>
      <c r="M303" s="20">
        <v>675</v>
      </c>
      <c r="N303" s="3">
        <f t="shared" ref="N303:N307" si="73">M303/M302</f>
        <v>0.96843615494978474</v>
      </c>
      <c r="O303" s="5">
        <f t="shared" ref="O303:O307" si="74">100%-N303</f>
        <v>3.1563845050215256E-2</v>
      </c>
      <c r="W303" s="32"/>
      <c r="AI303" s="3"/>
      <c r="AJ303" s="3"/>
    </row>
    <row r="304" spans="1:36" ht="12.75" customHeight="1">
      <c r="A304" s="31" t="s">
        <v>37</v>
      </c>
      <c r="D304" s="32">
        <v>660</v>
      </c>
      <c r="H304" s="33"/>
      <c r="I304" s="5"/>
      <c r="J304" s="5"/>
      <c r="L304" s="5">
        <f>D304/C303</f>
        <v>0.9880239520958084</v>
      </c>
      <c r="M304" s="20">
        <v>673</v>
      </c>
      <c r="N304" s="3">
        <f t="shared" si="73"/>
        <v>0.99703703703703705</v>
      </c>
      <c r="O304" s="5">
        <f t="shared" si="74"/>
        <v>2.962962962962945E-3</v>
      </c>
      <c r="W304" s="32"/>
      <c r="AI304" s="3"/>
      <c r="AJ304" s="3"/>
    </row>
    <row r="305" spans="1:36" ht="12.75" customHeight="1">
      <c r="A305" s="31" t="s">
        <v>38</v>
      </c>
      <c r="E305" s="32">
        <v>619</v>
      </c>
      <c r="H305" s="33">
        <v>5</v>
      </c>
      <c r="I305" s="5"/>
      <c r="J305" s="5"/>
      <c r="L305" s="5">
        <f>E305/D304</f>
        <v>0.93787878787878787</v>
      </c>
      <c r="M305" s="20">
        <v>647</v>
      </c>
      <c r="N305" s="3">
        <f t="shared" si="73"/>
        <v>0.96136701337295694</v>
      </c>
      <c r="O305" s="5">
        <f t="shared" si="74"/>
        <v>3.8632986627043064E-2</v>
      </c>
      <c r="W305" s="32"/>
      <c r="AI305" s="3"/>
      <c r="AJ305" s="3"/>
    </row>
    <row r="306" spans="1:36" ht="12.75" customHeight="1">
      <c r="A306" s="31" t="s">
        <v>39</v>
      </c>
      <c r="F306" s="32">
        <v>617</v>
      </c>
      <c r="H306" s="33">
        <v>6</v>
      </c>
      <c r="I306" s="5"/>
      <c r="J306" s="5"/>
      <c r="L306" s="5">
        <f>F306/E305</f>
        <v>0.99676898222940225</v>
      </c>
      <c r="M306" s="20">
        <v>639</v>
      </c>
      <c r="N306" s="3">
        <f t="shared" si="73"/>
        <v>0.98763523956723343</v>
      </c>
      <c r="O306" s="5">
        <f t="shared" si="74"/>
        <v>1.2364760432766575E-2</v>
      </c>
      <c r="W306" s="32"/>
      <c r="AI306" s="3"/>
      <c r="AJ306" s="3"/>
    </row>
    <row r="307" spans="1:36" ht="12.75" customHeight="1">
      <c r="A307" s="31" t="s">
        <v>40</v>
      </c>
      <c r="G307" s="32">
        <v>620</v>
      </c>
      <c r="H307" s="33">
        <v>538</v>
      </c>
      <c r="I307" s="5"/>
      <c r="J307" s="5"/>
      <c r="L307" s="5">
        <f>G307/F306</f>
        <v>1.0048622366288493</v>
      </c>
      <c r="M307" s="20">
        <v>635</v>
      </c>
      <c r="N307" s="3">
        <f t="shared" si="73"/>
        <v>0.99374021909233179</v>
      </c>
      <c r="O307" s="5">
        <f t="shared" si="74"/>
        <v>6.2597809076682109E-3</v>
      </c>
      <c r="W307" s="32"/>
      <c r="AI307" s="3"/>
      <c r="AJ307" s="3"/>
    </row>
    <row r="308" spans="1:36" ht="12.75" customHeight="1">
      <c r="A308" s="31" t="s">
        <v>41</v>
      </c>
      <c r="G308" s="32">
        <v>61</v>
      </c>
      <c r="H308" s="33">
        <v>27</v>
      </c>
      <c r="I308" s="5"/>
      <c r="J308" s="5"/>
      <c r="L308" s="5"/>
      <c r="M308" s="20">
        <v>67</v>
      </c>
      <c r="N308" s="3"/>
      <c r="O308" s="5"/>
      <c r="W308" s="32"/>
      <c r="AI308" s="3"/>
      <c r="AJ308" s="3"/>
    </row>
    <row r="309" spans="1:36" ht="12.75" customHeight="1">
      <c r="A309" s="31" t="s">
        <v>42</v>
      </c>
      <c r="G309" s="32">
        <v>12</v>
      </c>
      <c r="H309" s="33">
        <v>7</v>
      </c>
      <c r="I309" s="5"/>
      <c r="J309" s="5"/>
      <c r="L309" s="5"/>
      <c r="M309" s="20">
        <v>12</v>
      </c>
      <c r="N309" s="3"/>
      <c r="O309" s="5"/>
      <c r="W309" s="32"/>
      <c r="AI309" s="3"/>
      <c r="AJ309" s="3"/>
    </row>
    <row r="310" spans="1:36" ht="12.75" customHeight="1">
      <c r="A310" s="31" t="s">
        <v>43</v>
      </c>
      <c r="G310" s="32">
        <v>3</v>
      </c>
      <c r="H310" s="33">
        <v>1</v>
      </c>
      <c r="I310" s="5"/>
      <c r="J310" s="5"/>
      <c r="L310" s="5"/>
      <c r="M310" s="20">
        <v>3</v>
      </c>
      <c r="N310" s="3"/>
      <c r="O310" s="5"/>
      <c r="W310" s="32"/>
      <c r="AI310" s="3"/>
      <c r="AJ310" s="3"/>
    </row>
    <row r="311" spans="1:36" ht="12.75" customHeight="1">
      <c r="H311" s="32">
        <f>SUM(H305:H310)</f>
        <v>584</v>
      </c>
      <c r="I311" s="5">
        <f>SUM(H305:H307)/B302</f>
        <v>0.78766140602582502</v>
      </c>
      <c r="J311" s="5">
        <f>H311/B302</f>
        <v>0.83787661406025826</v>
      </c>
      <c r="L311" s="5"/>
      <c r="M311" s="6"/>
      <c r="N311" s="6"/>
      <c r="O311" s="5"/>
      <c r="W311" s="32"/>
      <c r="AI311" s="3"/>
      <c r="AJ311" s="3"/>
    </row>
    <row r="312" spans="1:36" ht="12.75" customHeight="1">
      <c r="A312" s="44" t="s">
        <v>61</v>
      </c>
      <c r="I312" s="5"/>
      <c r="J312" s="5"/>
      <c r="L312" s="5"/>
      <c r="M312" s="6"/>
      <c r="N312" s="6"/>
      <c r="O312" s="5"/>
      <c r="W312" s="32"/>
      <c r="AI312" s="3"/>
      <c r="AJ312" s="3"/>
    </row>
    <row r="313" spans="1:36" ht="25.5" customHeight="1">
      <c r="B313" s="185" t="s">
        <v>1</v>
      </c>
      <c r="C313" s="186"/>
      <c r="D313" s="186"/>
      <c r="E313" s="186"/>
      <c r="F313" s="186"/>
      <c r="G313" s="186"/>
      <c r="I313" s="7" t="s">
        <v>2</v>
      </c>
      <c r="J313" s="7" t="s">
        <v>3</v>
      </c>
      <c r="K313" s="8" t="s">
        <v>4</v>
      </c>
      <c r="L313" s="7" t="s">
        <v>5</v>
      </c>
      <c r="M313" s="9" t="s">
        <v>6</v>
      </c>
      <c r="N313" s="9" t="s">
        <v>7</v>
      </c>
      <c r="O313" s="10" t="s">
        <v>8</v>
      </c>
      <c r="W313" s="32"/>
      <c r="AI313" s="3"/>
      <c r="AJ313" s="3"/>
    </row>
    <row r="314" spans="1:36" ht="12.75" customHeight="1">
      <c r="A314" s="12" t="s">
        <v>9</v>
      </c>
      <c r="B314" s="13">
        <v>1</v>
      </c>
      <c r="C314" s="13">
        <v>2</v>
      </c>
      <c r="D314" s="13">
        <v>3</v>
      </c>
      <c r="E314" s="13">
        <v>4</v>
      </c>
      <c r="F314" s="13">
        <v>5</v>
      </c>
      <c r="G314" s="13">
        <v>6</v>
      </c>
      <c r="H314" s="14" t="s">
        <v>10</v>
      </c>
      <c r="I314" s="41"/>
      <c r="J314" s="15"/>
      <c r="K314" s="16"/>
      <c r="L314" s="17"/>
      <c r="M314" s="6"/>
      <c r="N314" s="6"/>
      <c r="O314" s="5"/>
      <c r="W314" s="32"/>
      <c r="AI314" s="3"/>
      <c r="AJ314" s="3"/>
    </row>
    <row r="315" spans="1:36" ht="12.75" customHeight="1">
      <c r="A315" s="31" t="s">
        <v>36</v>
      </c>
      <c r="B315" s="13">
        <v>78</v>
      </c>
      <c r="C315" s="13"/>
      <c r="D315" s="13"/>
      <c r="E315" s="13"/>
      <c r="F315" s="13"/>
      <c r="G315" s="13"/>
      <c r="H315" s="19"/>
      <c r="I315" s="41"/>
      <c r="J315" s="15"/>
      <c r="K315" s="16"/>
      <c r="L315" s="17"/>
      <c r="M315" s="20">
        <f>B315</f>
        <v>78</v>
      </c>
      <c r="N315" s="6"/>
      <c r="O315" s="5"/>
      <c r="W315" s="32"/>
      <c r="AI315" s="3"/>
      <c r="AJ315" s="3"/>
    </row>
    <row r="316" spans="1:36" ht="12.75" customHeight="1">
      <c r="A316" s="31" t="s">
        <v>37</v>
      </c>
      <c r="B316" s="13"/>
      <c r="C316" s="13">
        <v>70</v>
      </c>
      <c r="D316" s="13"/>
      <c r="E316" s="13"/>
      <c r="F316" s="13"/>
      <c r="G316" s="13"/>
      <c r="H316" s="33"/>
      <c r="I316" s="41"/>
      <c r="J316" s="41"/>
      <c r="K316" s="41"/>
      <c r="L316" s="17">
        <f>C316/B315</f>
        <v>0.89743589743589747</v>
      </c>
      <c r="M316" s="20">
        <v>76</v>
      </c>
      <c r="N316" s="3">
        <f t="shared" ref="N316:N320" si="75">M316/M315</f>
        <v>0.97435897435897434</v>
      </c>
      <c r="O316" s="5">
        <f t="shared" ref="O316:O320" si="76">100%-N316</f>
        <v>2.5641025641025661E-2</v>
      </c>
      <c r="W316" s="32"/>
      <c r="AI316" s="3"/>
      <c r="AJ316" s="3"/>
    </row>
    <row r="317" spans="1:36" ht="12.75" customHeight="1">
      <c r="A317" s="31" t="s">
        <v>38</v>
      </c>
      <c r="D317" s="32">
        <v>41</v>
      </c>
      <c r="H317" s="33"/>
      <c r="I317" s="5"/>
      <c r="J317" s="5"/>
      <c r="L317" s="5">
        <f>D317/C316</f>
        <v>0.58571428571428574</v>
      </c>
      <c r="M317" s="20">
        <v>60</v>
      </c>
      <c r="N317" s="3">
        <f t="shared" si="75"/>
        <v>0.78947368421052633</v>
      </c>
      <c r="O317" s="5">
        <f t="shared" si="76"/>
        <v>0.21052631578947367</v>
      </c>
      <c r="W317" s="32"/>
      <c r="AI317" s="3"/>
      <c r="AJ317" s="3"/>
    </row>
    <row r="318" spans="1:36" ht="12.75" customHeight="1">
      <c r="A318" s="31" t="s">
        <v>39</v>
      </c>
      <c r="E318" s="32">
        <v>40</v>
      </c>
      <c r="H318" s="33"/>
      <c r="I318" s="5"/>
      <c r="J318" s="5"/>
      <c r="L318" s="5">
        <f>E318/D317</f>
        <v>0.97560975609756095</v>
      </c>
      <c r="M318" s="20">
        <v>53</v>
      </c>
      <c r="N318" s="3">
        <f t="shared" si="75"/>
        <v>0.8833333333333333</v>
      </c>
      <c r="O318" s="5">
        <f t="shared" si="76"/>
        <v>0.1166666666666667</v>
      </c>
      <c r="W318" s="32"/>
      <c r="AI318" s="3"/>
      <c r="AJ318" s="3"/>
    </row>
    <row r="319" spans="1:36" ht="12.75" customHeight="1">
      <c r="A319" s="31" t="s">
        <v>40</v>
      </c>
      <c r="F319" s="32">
        <v>36</v>
      </c>
      <c r="H319" s="33"/>
      <c r="I319" s="5"/>
      <c r="J319" s="5"/>
      <c r="L319" s="5">
        <f>F319/E318</f>
        <v>0.9</v>
      </c>
      <c r="M319" s="20">
        <v>50</v>
      </c>
      <c r="N319" s="3">
        <f t="shared" si="75"/>
        <v>0.94339622641509435</v>
      </c>
      <c r="O319" s="5">
        <f t="shared" si="76"/>
        <v>5.6603773584905648E-2</v>
      </c>
      <c r="W319" s="32"/>
      <c r="AI319" s="3"/>
      <c r="AJ319" s="3"/>
    </row>
    <row r="320" spans="1:36" ht="12.75" customHeight="1">
      <c r="A320" s="31" t="s">
        <v>41</v>
      </c>
      <c r="G320" s="32">
        <v>31</v>
      </c>
      <c r="H320" s="33">
        <v>25</v>
      </c>
      <c r="I320" s="5"/>
      <c r="J320" s="5"/>
      <c r="L320" s="5">
        <f>G320/F319</f>
        <v>0.86111111111111116</v>
      </c>
      <c r="M320" s="20">
        <v>45</v>
      </c>
      <c r="N320" s="3">
        <f t="shared" si="75"/>
        <v>0.9</v>
      </c>
      <c r="O320" s="5">
        <f t="shared" si="76"/>
        <v>9.9999999999999978E-2</v>
      </c>
      <c r="W320" s="32"/>
      <c r="AI320" s="3"/>
      <c r="AJ320" s="3"/>
    </row>
    <row r="321" spans="1:36" ht="12.75" customHeight="1">
      <c r="A321" s="31" t="s">
        <v>42</v>
      </c>
      <c r="G321" s="32">
        <v>5</v>
      </c>
      <c r="H321" s="33">
        <v>3</v>
      </c>
      <c r="I321" s="5"/>
      <c r="J321" s="5"/>
      <c r="L321" s="5"/>
      <c r="M321" s="20">
        <v>9</v>
      </c>
      <c r="N321" s="3"/>
      <c r="O321" s="5"/>
      <c r="W321" s="32"/>
      <c r="AI321" s="3"/>
      <c r="AJ321" s="3"/>
    </row>
    <row r="322" spans="1:36" ht="12.75" customHeight="1">
      <c r="A322" s="31" t="s">
        <v>43</v>
      </c>
      <c r="G322" s="32">
        <v>2</v>
      </c>
      <c r="H322" s="33"/>
      <c r="I322" s="5"/>
      <c r="J322" s="5"/>
      <c r="L322" s="5"/>
      <c r="M322" s="20">
        <v>3</v>
      </c>
      <c r="N322" s="3"/>
      <c r="O322" s="5"/>
      <c r="W322" s="32"/>
      <c r="AI322" s="3"/>
      <c r="AJ322" s="3"/>
    </row>
    <row r="323" spans="1:36" ht="12.75" customHeight="1">
      <c r="H323" s="32">
        <f>SUM(H320:H321)</f>
        <v>28</v>
      </c>
      <c r="I323" s="5">
        <f>H320/B315</f>
        <v>0.32051282051282054</v>
      </c>
      <c r="J323" s="5">
        <f>H323/B315</f>
        <v>0.35897435897435898</v>
      </c>
      <c r="K323" s="5">
        <f>J323-I323</f>
        <v>3.8461538461538436E-2</v>
      </c>
      <c r="L323" s="5"/>
      <c r="M323" s="6"/>
      <c r="N323" s="6"/>
      <c r="O323" s="5"/>
      <c r="W323" s="32"/>
      <c r="AI323" s="3"/>
      <c r="AJ323" s="3"/>
    </row>
    <row r="324" spans="1:36" ht="12.75" customHeight="1">
      <c r="A324" s="44" t="s">
        <v>62</v>
      </c>
      <c r="I324" s="5"/>
      <c r="J324" s="5"/>
      <c r="L324" s="5"/>
      <c r="M324" s="6"/>
      <c r="N324" s="6"/>
      <c r="O324" s="5"/>
      <c r="W324" s="32"/>
      <c r="AI324" s="3"/>
      <c r="AJ324" s="3"/>
    </row>
    <row r="325" spans="1:36" ht="25.5" customHeight="1">
      <c r="B325" s="185" t="s">
        <v>1</v>
      </c>
      <c r="C325" s="186"/>
      <c r="D325" s="186"/>
      <c r="E325" s="186"/>
      <c r="F325" s="186"/>
      <c r="G325" s="186"/>
      <c r="I325" s="7" t="s">
        <v>2</v>
      </c>
      <c r="J325" s="7" t="s">
        <v>3</v>
      </c>
      <c r="K325" s="8" t="s">
        <v>4</v>
      </c>
      <c r="L325" s="7" t="s">
        <v>5</v>
      </c>
      <c r="M325" s="9" t="s">
        <v>6</v>
      </c>
      <c r="N325" s="9" t="s">
        <v>7</v>
      </c>
      <c r="O325" s="10" t="s">
        <v>8</v>
      </c>
      <c r="W325" s="32"/>
      <c r="AI325" s="3"/>
      <c r="AJ325" s="3"/>
    </row>
    <row r="326" spans="1:36" ht="12.75" customHeight="1">
      <c r="A326" s="12" t="s">
        <v>9</v>
      </c>
      <c r="B326" s="13">
        <v>1</v>
      </c>
      <c r="C326" s="13">
        <v>2</v>
      </c>
      <c r="D326" s="13">
        <v>3</v>
      </c>
      <c r="E326" s="13">
        <v>4</v>
      </c>
      <c r="F326" s="13">
        <v>5</v>
      </c>
      <c r="G326" s="13">
        <v>6</v>
      </c>
      <c r="H326" s="14" t="s">
        <v>10</v>
      </c>
      <c r="I326" s="41"/>
      <c r="J326" s="15"/>
      <c r="K326" s="16"/>
      <c r="L326" s="17"/>
      <c r="M326" s="6"/>
      <c r="N326" s="6"/>
      <c r="O326" s="5"/>
      <c r="AI326" s="3"/>
      <c r="AJ326" s="3"/>
    </row>
    <row r="327" spans="1:36" ht="12.75" customHeight="1">
      <c r="A327" s="31" t="s">
        <v>37</v>
      </c>
      <c r="B327" s="13">
        <v>859</v>
      </c>
      <c r="C327" s="13"/>
      <c r="D327" s="13"/>
      <c r="E327" s="13"/>
      <c r="F327" s="13"/>
      <c r="G327" s="13"/>
      <c r="H327" s="19"/>
      <c r="I327" s="41"/>
      <c r="J327" s="15"/>
      <c r="K327" s="16"/>
      <c r="L327" s="17"/>
      <c r="M327" s="20">
        <f>B327</f>
        <v>859</v>
      </c>
      <c r="N327" s="6"/>
      <c r="O327" s="5"/>
      <c r="AI327" s="3"/>
      <c r="AJ327" s="3"/>
    </row>
    <row r="328" spans="1:36" ht="12.75" customHeight="1">
      <c r="A328" s="31" t="s">
        <v>38</v>
      </c>
      <c r="B328" s="13"/>
      <c r="C328" s="13">
        <v>569</v>
      </c>
      <c r="D328" s="13"/>
      <c r="E328" s="13"/>
      <c r="F328" s="13"/>
      <c r="G328" s="13"/>
      <c r="H328" s="33"/>
      <c r="I328" s="41"/>
      <c r="J328" s="41"/>
      <c r="K328" s="41"/>
      <c r="L328" s="17">
        <f>C328/B327</f>
        <v>0.66239813736903375</v>
      </c>
      <c r="M328" s="20">
        <v>572</v>
      </c>
      <c r="N328" s="3">
        <f t="shared" ref="N328:N332" si="77">M328/M327</f>
        <v>0.66589057043073341</v>
      </c>
      <c r="O328" s="5">
        <f t="shared" ref="O328:O332" si="78">100%-N328</f>
        <v>0.33410942956926659</v>
      </c>
      <c r="AI328" s="3"/>
      <c r="AJ328" s="3"/>
    </row>
    <row r="329" spans="1:36" ht="12.75" customHeight="1">
      <c r="A329" s="31" t="s">
        <v>39</v>
      </c>
      <c r="D329" s="32">
        <v>534</v>
      </c>
      <c r="H329" s="33"/>
      <c r="I329" s="5"/>
      <c r="J329" s="5"/>
      <c r="L329" s="5">
        <f>D329/C328</f>
        <v>0.93848857644991213</v>
      </c>
      <c r="M329" s="20">
        <v>578</v>
      </c>
      <c r="N329" s="3">
        <f t="shared" si="77"/>
        <v>1.0104895104895104</v>
      </c>
      <c r="O329" s="5">
        <f t="shared" si="78"/>
        <v>-1.0489510489510412E-2</v>
      </c>
      <c r="AI329" s="3"/>
      <c r="AJ329" s="3"/>
    </row>
    <row r="330" spans="1:36" ht="12.75" customHeight="1">
      <c r="A330" s="31" t="s">
        <v>40</v>
      </c>
      <c r="E330" s="32">
        <v>511</v>
      </c>
      <c r="H330" s="33"/>
      <c r="I330" s="5"/>
      <c r="J330" s="5"/>
      <c r="L330" s="5">
        <f>E330/D329</f>
        <v>0.95692883895131087</v>
      </c>
      <c r="M330" s="20">
        <v>549</v>
      </c>
      <c r="N330" s="3">
        <f t="shared" si="77"/>
        <v>0.94982698961937717</v>
      </c>
      <c r="O330" s="5">
        <f t="shared" si="78"/>
        <v>5.0173010380622829E-2</v>
      </c>
      <c r="AI330" s="3"/>
      <c r="AJ330" s="3"/>
    </row>
    <row r="331" spans="1:36" ht="12.75" customHeight="1">
      <c r="A331" s="31" t="s">
        <v>41</v>
      </c>
      <c r="F331" s="32">
        <v>511</v>
      </c>
      <c r="H331" s="33">
        <v>1</v>
      </c>
      <c r="I331" s="5"/>
      <c r="J331" s="5"/>
      <c r="L331" s="5">
        <f>F331/E330</f>
        <v>1</v>
      </c>
      <c r="M331" s="20">
        <v>564</v>
      </c>
      <c r="N331" s="3">
        <f t="shared" si="77"/>
        <v>1.0273224043715847</v>
      </c>
      <c r="O331" s="5">
        <f t="shared" si="78"/>
        <v>-2.732240437158473E-2</v>
      </c>
      <c r="AI331" s="3"/>
      <c r="AJ331" s="3"/>
    </row>
    <row r="332" spans="1:36" ht="12.75" customHeight="1">
      <c r="A332" s="31" t="s">
        <v>42</v>
      </c>
      <c r="G332" s="32">
        <v>470</v>
      </c>
      <c r="H332" s="33">
        <v>400</v>
      </c>
      <c r="I332" s="5"/>
      <c r="J332" s="5"/>
      <c r="L332" s="5">
        <f>G332/F331</f>
        <v>0.91976516634050876</v>
      </c>
      <c r="M332" s="20">
        <v>517</v>
      </c>
      <c r="N332" s="3">
        <f t="shared" si="77"/>
        <v>0.91666666666666663</v>
      </c>
      <c r="O332" s="5">
        <f t="shared" si="78"/>
        <v>8.333333333333337E-2</v>
      </c>
      <c r="AI332" s="3"/>
      <c r="AJ332" s="3"/>
    </row>
    <row r="333" spans="1:36" ht="12.75" customHeight="1">
      <c r="A333" s="31" t="s">
        <v>43</v>
      </c>
      <c r="G333" s="32">
        <v>54</v>
      </c>
      <c r="H333" s="33">
        <v>24</v>
      </c>
      <c r="I333" s="5"/>
      <c r="J333" s="5"/>
      <c r="L333" s="5"/>
      <c r="M333" s="20">
        <v>73</v>
      </c>
      <c r="N333" s="3"/>
      <c r="O333" s="5"/>
      <c r="AI333" s="3"/>
      <c r="AJ333" s="3"/>
    </row>
    <row r="334" spans="1:36" ht="12.75" customHeight="1">
      <c r="A334" s="31" t="s">
        <v>44</v>
      </c>
      <c r="G334" s="32">
        <v>16</v>
      </c>
      <c r="H334" s="33">
        <v>5</v>
      </c>
      <c r="I334" s="5"/>
      <c r="J334" s="5"/>
      <c r="L334" s="5"/>
      <c r="M334" s="20">
        <v>19</v>
      </c>
      <c r="N334" s="3"/>
      <c r="O334" s="5"/>
      <c r="AI334" s="3"/>
      <c r="AJ334" s="3"/>
    </row>
    <row r="335" spans="1:36" ht="12.75" customHeight="1">
      <c r="A335" s="31" t="s">
        <v>63</v>
      </c>
      <c r="G335" s="32">
        <v>4</v>
      </c>
      <c r="H335" s="33">
        <v>2</v>
      </c>
      <c r="I335" s="5"/>
      <c r="J335" s="5"/>
      <c r="L335" s="5"/>
      <c r="M335" s="20">
        <v>5</v>
      </c>
      <c r="N335" s="3"/>
      <c r="O335" s="5"/>
      <c r="AI335" s="3"/>
      <c r="AJ335" s="3"/>
    </row>
    <row r="336" spans="1:36" ht="12.75" customHeight="1">
      <c r="H336" s="32">
        <f>SUM(H331:H335)</f>
        <v>432</v>
      </c>
      <c r="I336" s="5">
        <f>SUM(H331:H332)/B327</f>
        <v>0.46682188591385332</v>
      </c>
      <c r="J336" s="5">
        <f>H336/B327</f>
        <v>0.50291036088474972</v>
      </c>
      <c r="K336" s="5">
        <f>J336-I336</f>
        <v>3.60884749708964E-2</v>
      </c>
      <c r="L336" s="5"/>
      <c r="M336" s="6"/>
      <c r="N336" s="6"/>
      <c r="O336" s="5"/>
      <c r="AI336" s="3"/>
      <c r="AJ336" s="3"/>
    </row>
    <row r="337" spans="1:36" ht="12.75" customHeight="1">
      <c r="A337" s="44" t="s">
        <v>67</v>
      </c>
      <c r="I337" s="5"/>
      <c r="J337" s="5"/>
      <c r="L337" s="5"/>
      <c r="M337" s="6"/>
      <c r="N337" s="6"/>
      <c r="O337" s="5"/>
      <c r="AI337" s="3"/>
      <c r="AJ337" s="3"/>
    </row>
    <row r="338" spans="1:36" ht="25.5" customHeight="1">
      <c r="B338" s="185" t="s">
        <v>1</v>
      </c>
      <c r="C338" s="186"/>
      <c r="D338" s="186"/>
      <c r="E338" s="186"/>
      <c r="F338" s="186"/>
      <c r="G338" s="186"/>
      <c r="I338" s="7" t="s">
        <v>2</v>
      </c>
      <c r="J338" s="7" t="s">
        <v>3</v>
      </c>
      <c r="K338" s="8" t="s">
        <v>4</v>
      </c>
      <c r="L338" s="7" t="s">
        <v>5</v>
      </c>
      <c r="M338" s="9" t="s">
        <v>6</v>
      </c>
      <c r="N338" s="9" t="s">
        <v>7</v>
      </c>
      <c r="O338" s="10" t="s">
        <v>8</v>
      </c>
      <c r="AI338" s="3"/>
      <c r="AJ338" s="3"/>
    </row>
    <row r="339" spans="1:36" ht="12.75" customHeight="1">
      <c r="A339" s="12" t="s">
        <v>9</v>
      </c>
      <c r="B339" s="13">
        <v>1</v>
      </c>
      <c r="C339" s="13">
        <v>2</v>
      </c>
      <c r="D339" s="13">
        <v>3</v>
      </c>
      <c r="E339" s="13">
        <v>4</v>
      </c>
      <c r="F339" s="13">
        <v>5</v>
      </c>
      <c r="G339" s="13">
        <v>6</v>
      </c>
      <c r="H339" s="14" t="s">
        <v>10</v>
      </c>
      <c r="I339" s="41"/>
      <c r="J339" s="15"/>
      <c r="K339" s="16"/>
      <c r="L339" s="17"/>
      <c r="M339" s="6"/>
      <c r="N339" s="6"/>
      <c r="O339" s="5"/>
      <c r="AI339" s="3"/>
      <c r="AJ339" s="3"/>
    </row>
    <row r="340" spans="1:36" ht="12.75" customHeight="1">
      <c r="A340" s="31" t="s">
        <v>38</v>
      </c>
      <c r="B340" s="13">
        <v>78</v>
      </c>
      <c r="C340" s="13"/>
      <c r="D340" s="13"/>
      <c r="E340" s="13"/>
      <c r="F340" s="13"/>
      <c r="G340" s="13"/>
      <c r="H340" s="19"/>
      <c r="I340" s="41"/>
      <c r="J340" s="15"/>
      <c r="K340" s="16"/>
      <c r="L340" s="17"/>
      <c r="M340" s="20">
        <f>B340</f>
        <v>78</v>
      </c>
      <c r="N340" s="6"/>
      <c r="O340" s="5"/>
      <c r="AI340" s="3"/>
      <c r="AJ340" s="3"/>
    </row>
    <row r="341" spans="1:36" ht="12.75" customHeight="1">
      <c r="A341" s="31" t="s">
        <v>39</v>
      </c>
      <c r="B341" s="13"/>
      <c r="C341" s="13">
        <v>57</v>
      </c>
      <c r="D341" s="13"/>
      <c r="E341" s="13"/>
      <c r="F341" s="13"/>
      <c r="G341" s="13"/>
      <c r="H341" s="33"/>
      <c r="I341" s="41"/>
      <c r="J341" s="41"/>
      <c r="K341" s="41"/>
      <c r="L341" s="17">
        <f>C341/B340</f>
        <v>0.73076923076923073</v>
      </c>
      <c r="M341" s="20">
        <v>59</v>
      </c>
      <c r="N341" s="3">
        <f t="shared" ref="N341:N345" si="79">M341/M340</f>
        <v>0.75641025641025639</v>
      </c>
      <c r="O341" s="5">
        <f t="shared" ref="O341:O345" si="80">100%-N341</f>
        <v>0.24358974358974361</v>
      </c>
      <c r="AI341" s="3"/>
      <c r="AJ341" s="3"/>
    </row>
    <row r="342" spans="1:36" ht="12.75" customHeight="1">
      <c r="A342" s="31" t="s">
        <v>40</v>
      </c>
      <c r="D342" s="32">
        <v>51</v>
      </c>
      <c r="H342" s="33"/>
      <c r="I342" s="5"/>
      <c r="J342" s="5"/>
      <c r="L342" s="5">
        <f>D342/C341</f>
        <v>0.89473684210526316</v>
      </c>
      <c r="M342" s="20">
        <v>47</v>
      </c>
      <c r="N342" s="3">
        <f t="shared" si="79"/>
        <v>0.79661016949152541</v>
      </c>
      <c r="O342" s="5">
        <f t="shared" si="80"/>
        <v>0.20338983050847459</v>
      </c>
      <c r="AI342" s="3"/>
      <c r="AJ342" s="3"/>
    </row>
    <row r="343" spans="1:36" ht="12.75" customHeight="1">
      <c r="A343" s="31" t="s">
        <v>41</v>
      </c>
      <c r="E343" s="32">
        <v>40</v>
      </c>
      <c r="H343" s="33"/>
      <c r="I343" s="5"/>
      <c r="J343" s="5"/>
      <c r="L343" s="5">
        <f>E343/D342</f>
        <v>0.78431372549019607</v>
      </c>
      <c r="M343" s="20">
        <v>48</v>
      </c>
      <c r="N343" s="3">
        <f t="shared" si="79"/>
        <v>1.0212765957446808</v>
      </c>
      <c r="O343" s="5">
        <f t="shared" si="80"/>
        <v>-2.1276595744680771E-2</v>
      </c>
      <c r="AI343" s="3"/>
      <c r="AJ343" s="3"/>
    </row>
    <row r="344" spans="1:36" ht="12.75" customHeight="1">
      <c r="A344" s="31" t="s">
        <v>42</v>
      </c>
      <c r="F344" s="32">
        <v>33</v>
      </c>
      <c r="H344" s="33"/>
      <c r="I344" s="5"/>
      <c r="J344" s="5"/>
      <c r="L344" s="5">
        <f>F344/E343</f>
        <v>0.82499999999999996</v>
      </c>
      <c r="M344" s="20">
        <v>42</v>
      </c>
      <c r="N344" s="3">
        <f t="shared" si="79"/>
        <v>0.875</v>
      </c>
      <c r="O344" s="5">
        <f t="shared" si="80"/>
        <v>0.125</v>
      </c>
      <c r="AI344" s="3"/>
      <c r="AJ344" s="3"/>
    </row>
    <row r="345" spans="1:36" ht="12.75" customHeight="1">
      <c r="A345" s="31" t="s">
        <v>43</v>
      </c>
      <c r="G345" s="32">
        <v>29</v>
      </c>
      <c r="H345" s="33">
        <v>17</v>
      </c>
      <c r="I345" s="5"/>
      <c r="J345" s="5"/>
      <c r="L345" s="5">
        <f>G345/F344</f>
        <v>0.87878787878787878</v>
      </c>
      <c r="M345" s="20">
        <v>35</v>
      </c>
      <c r="N345" s="3">
        <f t="shared" si="79"/>
        <v>0.83333333333333337</v>
      </c>
      <c r="O345" s="5">
        <f t="shared" si="80"/>
        <v>0.16666666666666663</v>
      </c>
      <c r="AI345" s="3"/>
      <c r="AJ345" s="3"/>
    </row>
    <row r="346" spans="1:36" ht="12.75" customHeight="1">
      <c r="A346" s="31" t="s">
        <v>44</v>
      </c>
      <c r="G346" s="32">
        <v>11</v>
      </c>
      <c r="H346" s="33">
        <v>6</v>
      </c>
      <c r="I346" s="5"/>
      <c r="J346" s="5"/>
      <c r="L346" s="5"/>
      <c r="M346" s="20">
        <v>13</v>
      </c>
      <c r="N346" s="3"/>
      <c r="O346" s="5"/>
      <c r="AI346" s="3"/>
      <c r="AJ346" s="3"/>
    </row>
    <row r="347" spans="1:36" ht="12.75" customHeight="1">
      <c r="A347" s="31" t="s">
        <v>63</v>
      </c>
      <c r="G347" s="32">
        <v>2</v>
      </c>
      <c r="H347" s="33"/>
      <c r="I347" s="5"/>
      <c r="J347" s="5"/>
      <c r="L347" s="5"/>
      <c r="M347" s="20">
        <v>2</v>
      </c>
      <c r="N347" s="3"/>
      <c r="O347" s="5"/>
      <c r="AI347" s="3"/>
      <c r="AJ347" s="3"/>
    </row>
    <row r="348" spans="1:36" ht="12.75" customHeight="1">
      <c r="A348" s="31"/>
      <c r="H348" s="33"/>
      <c r="I348" s="5"/>
      <c r="J348" s="5"/>
      <c r="L348" s="5"/>
      <c r="M348" s="20"/>
      <c r="N348" s="3"/>
      <c r="O348" s="5"/>
      <c r="AI348" s="3"/>
      <c r="AJ348" s="3"/>
    </row>
    <row r="349" spans="1:36" ht="12.75" customHeight="1">
      <c r="A349" s="31"/>
      <c r="H349" s="33"/>
      <c r="I349" s="5"/>
      <c r="J349" s="5"/>
      <c r="L349" s="5"/>
      <c r="M349" s="20"/>
      <c r="N349" s="3"/>
      <c r="O349" s="5"/>
      <c r="AI349" s="3"/>
      <c r="AJ349" s="3"/>
    </row>
    <row r="350" spans="1:36" ht="12.75" customHeight="1">
      <c r="H350" s="32">
        <f>SUM(H345:H346)</f>
        <v>23</v>
      </c>
      <c r="I350" s="5">
        <f>H345/B340</f>
        <v>0.21794871794871795</v>
      </c>
      <c r="J350" s="5">
        <f>H350/B340</f>
        <v>0.29487179487179488</v>
      </c>
      <c r="K350" s="5">
        <f>J350-I350</f>
        <v>7.6923076923076927E-2</v>
      </c>
      <c r="L350" s="5"/>
      <c r="M350" s="6"/>
      <c r="N350" s="6"/>
      <c r="O350" s="5"/>
      <c r="AI350" s="3"/>
      <c r="AJ350" s="3"/>
    </row>
    <row r="351" spans="1:36" ht="12.75" customHeight="1">
      <c r="A351" s="44" t="s">
        <v>68</v>
      </c>
      <c r="I351" s="5"/>
      <c r="J351" s="5"/>
      <c r="L351" s="5"/>
      <c r="M351" s="6"/>
      <c r="N351" s="6"/>
      <c r="O351" s="5"/>
      <c r="AI351" s="3"/>
      <c r="AJ351" s="3"/>
    </row>
    <row r="352" spans="1:36" ht="25.5" customHeight="1">
      <c r="B352" s="185" t="s">
        <v>1</v>
      </c>
      <c r="C352" s="186"/>
      <c r="D352" s="186"/>
      <c r="E352" s="186"/>
      <c r="F352" s="186"/>
      <c r="G352" s="186"/>
      <c r="I352" s="7" t="s">
        <v>2</v>
      </c>
      <c r="J352" s="7" t="s">
        <v>3</v>
      </c>
      <c r="K352" s="8" t="s">
        <v>4</v>
      </c>
      <c r="L352" s="7" t="s">
        <v>5</v>
      </c>
      <c r="M352" s="9" t="s">
        <v>6</v>
      </c>
      <c r="N352" s="9" t="s">
        <v>7</v>
      </c>
      <c r="O352" s="10" t="s">
        <v>8</v>
      </c>
      <c r="AI352" s="3"/>
      <c r="AJ352" s="3"/>
    </row>
    <row r="353" spans="1:36" ht="12.75" customHeight="1">
      <c r="A353" s="12" t="s">
        <v>9</v>
      </c>
      <c r="B353" s="13">
        <v>1</v>
      </c>
      <c r="C353" s="13">
        <v>2</v>
      </c>
      <c r="D353" s="13">
        <v>3</v>
      </c>
      <c r="E353" s="13">
        <v>4</v>
      </c>
      <c r="F353" s="13">
        <v>5</v>
      </c>
      <c r="G353" s="13">
        <v>6</v>
      </c>
      <c r="H353" s="14" t="s">
        <v>10</v>
      </c>
      <c r="I353" s="41"/>
      <c r="J353" s="15"/>
      <c r="K353" s="16"/>
      <c r="L353" s="17"/>
      <c r="M353" s="6"/>
      <c r="N353" s="6"/>
      <c r="O353" s="5"/>
      <c r="AI353" s="3"/>
      <c r="AJ353" s="3"/>
    </row>
    <row r="354" spans="1:36" ht="12.75" customHeight="1">
      <c r="A354" s="31" t="s">
        <v>39</v>
      </c>
      <c r="B354" s="13">
        <v>673</v>
      </c>
      <c r="C354" s="13"/>
      <c r="D354" s="13"/>
      <c r="E354" s="13"/>
      <c r="F354" s="13"/>
      <c r="G354" s="13"/>
      <c r="H354" s="33"/>
      <c r="I354" s="41"/>
      <c r="J354" s="15"/>
      <c r="K354" s="16"/>
      <c r="L354" s="17"/>
      <c r="M354" s="20">
        <f>B354</f>
        <v>673</v>
      </c>
      <c r="N354" s="6"/>
      <c r="O354" s="5"/>
      <c r="AI354" s="3"/>
      <c r="AJ354" s="3"/>
    </row>
    <row r="355" spans="1:36" ht="12.75" customHeight="1">
      <c r="A355" s="31" t="s">
        <v>40</v>
      </c>
      <c r="B355" s="13"/>
      <c r="C355" s="13">
        <v>581</v>
      </c>
      <c r="D355" s="13"/>
      <c r="E355" s="13"/>
      <c r="F355" s="13"/>
      <c r="G355" s="13"/>
      <c r="H355" s="33"/>
      <c r="I355" s="41"/>
      <c r="J355" s="41"/>
      <c r="K355" s="41"/>
      <c r="L355" s="17">
        <f>C355/B354</f>
        <v>0.86329866270430911</v>
      </c>
      <c r="M355" s="20">
        <v>587</v>
      </c>
      <c r="N355" s="3">
        <f t="shared" ref="N355:N359" si="81">M355/M354</f>
        <v>0.87221396731054979</v>
      </c>
      <c r="O355" s="5">
        <f t="shared" ref="O355:O359" si="82">100%-N355</f>
        <v>0.12778603268945021</v>
      </c>
      <c r="AI355" s="3"/>
      <c r="AJ355" s="3"/>
    </row>
    <row r="356" spans="1:36" ht="12.75" customHeight="1">
      <c r="A356" s="31" t="s">
        <v>41</v>
      </c>
      <c r="D356" s="32">
        <v>530</v>
      </c>
      <c r="H356" s="33"/>
      <c r="I356" s="5"/>
      <c r="J356" s="5"/>
      <c r="L356" s="5">
        <f>D356/C355</f>
        <v>0.91222030981067126</v>
      </c>
      <c r="M356" s="20">
        <v>582</v>
      </c>
      <c r="N356" s="3">
        <f t="shared" si="81"/>
        <v>0.99148211243611584</v>
      </c>
      <c r="O356" s="5">
        <f t="shared" si="82"/>
        <v>8.5178875638841633E-3</v>
      </c>
      <c r="AI356" s="3"/>
      <c r="AJ356" s="3"/>
    </row>
    <row r="357" spans="1:36" ht="12.75" customHeight="1">
      <c r="A357" s="31" t="s">
        <v>42</v>
      </c>
      <c r="E357" s="32">
        <v>492</v>
      </c>
      <c r="H357" s="33"/>
      <c r="I357" s="5"/>
      <c r="J357" s="5"/>
      <c r="L357" s="5">
        <f>E357/D356</f>
        <v>0.92830188679245285</v>
      </c>
      <c r="M357" s="20">
        <v>546</v>
      </c>
      <c r="N357" s="3">
        <f t="shared" si="81"/>
        <v>0.93814432989690721</v>
      </c>
      <c r="O357" s="5">
        <f t="shared" si="82"/>
        <v>6.1855670103092786E-2</v>
      </c>
      <c r="AI357" s="3"/>
      <c r="AJ357" s="3"/>
    </row>
    <row r="358" spans="1:36" ht="12.75" customHeight="1">
      <c r="A358" s="31" t="s">
        <v>43</v>
      </c>
      <c r="F358" s="32">
        <v>471</v>
      </c>
      <c r="H358" s="33"/>
      <c r="I358" s="5"/>
      <c r="J358" s="5"/>
      <c r="L358" s="5">
        <f>F358/E357</f>
        <v>0.95731707317073167</v>
      </c>
      <c r="M358" s="20">
        <v>511</v>
      </c>
      <c r="N358" s="3">
        <f t="shared" si="81"/>
        <v>0.9358974358974359</v>
      </c>
      <c r="O358" s="5">
        <f t="shared" si="82"/>
        <v>6.4102564102564097E-2</v>
      </c>
      <c r="AI358" s="3"/>
      <c r="AJ358" s="3"/>
    </row>
    <row r="359" spans="1:36" ht="12.75" customHeight="1">
      <c r="A359" s="31" t="s">
        <v>44</v>
      </c>
      <c r="G359" s="32">
        <v>460</v>
      </c>
      <c r="H359" s="33">
        <v>429</v>
      </c>
      <c r="I359" s="5"/>
      <c r="J359" s="5"/>
      <c r="L359" s="5">
        <f>G359/F358</f>
        <v>0.97664543524416136</v>
      </c>
      <c r="M359" s="20">
        <v>520</v>
      </c>
      <c r="N359" s="3">
        <f t="shared" si="81"/>
        <v>1.0176125244618395</v>
      </c>
      <c r="O359" s="5">
        <f t="shared" si="82"/>
        <v>-1.7612524461839474E-2</v>
      </c>
      <c r="AI359" s="3"/>
      <c r="AJ359" s="3"/>
    </row>
    <row r="360" spans="1:36" ht="12.75" customHeight="1">
      <c r="A360" s="31" t="s">
        <v>63</v>
      </c>
      <c r="G360" s="32">
        <v>51</v>
      </c>
      <c r="H360" s="33">
        <v>22</v>
      </c>
      <c r="I360" s="5"/>
      <c r="J360" s="5"/>
      <c r="L360" s="5"/>
      <c r="M360" s="20">
        <v>65</v>
      </c>
      <c r="N360" s="3"/>
      <c r="O360" s="5"/>
      <c r="AI360" s="3"/>
      <c r="AJ360" s="3"/>
    </row>
    <row r="361" spans="1:36" ht="12.75" customHeight="1">
      <c r="A361" s="31" t="s">
        <v>64</v>
      </c>
      <c r="G361" s="32">
        <v>18</v>
      </c>
      <c r="H361" s="33">
        <v>10</v>
      </c>
      <c r="I361" s="5"/>
      <c r="J361" s="5"/>
      <c r="L361" s="5"/>
      <c r="M361" s="20">
        <v>18</v>
      </c>
      <c r="N361" s="3"/>
      <c r="O361" s="5"/>
      <c r="AI361" s="3"/>
      <c r="AJ361" s="3"/>
    </row>
    <row r="362" spans="1:36" ht="12.75" customHeight="1">
      <c r="A362" s="31" t="s">
        <v>65</v>
      </c>
      <c r="G362" s="32">
        <v>1</v>
      </c>
      <c r="H362" s="33"/>
      <c r="I362" s="5"/>
      <c r="J362" s="5"/>
      <c r="L362" s="5"/>
      <c r="M362" s="20">
        <v>2</v>
      </c>
      <c r="N362" s="3"/>
      <c r="O362" s="5"/>
      <c r="AI362" s="3"/>
      <c r="AJ362" s="3"/>
    </row>
    <row r="363" spans="1:36" ht="12.75" customHeight="1">
      <c r="A363" s="31" t="s">
        <v>70</v>
      </c>
      <c r="G363" s="32">
        <v>1</v>
      </c>
      <c r="H363" s="33">
        <v>1</v>
      </c>
      <c r="I363" s="5"/>
      <c r="J363" s="5"/>
      <c r="L363" s="5"/>
      <c r="M363" s="20">
        <v>1</v>
      </c>
      <c r="N363" s="3"/>
      <c r="O363" s="5"/>
      <c r="AI363" s="3"/>
      <c r="AJ363" s="3"/>
    </row>
    <row r="364" spans="1:36" ht="12.75" customHeight="1">
      <c r="H364" s="32">
        <f>SUM(H359:H363)</f>
        <v>462</v>
      </c>
      <c r="I364" s="5">
        <f>H359/B354</f>
        <v>0.63744427934621095</v>
      </c>
      <c r="J364" s="5">
        <f>H364/B354</f>
        <v>0.68647845468053492</v>
      </c>
      <c r="K364" s="5">
        <f>J364-I364</f>
        <v>4.9034175334323971E-2</v>
      </c>
      <c r="L364" s="5"/>
      <c r="M364" s="6"/>
      <c r="N364" s="6"/>
      <c r="O364" s="5"/>
      <c r="AI364" s="3"/>
      <c r="AJ364" s="3"/>
    </row>
    <row r="365" spans="1:36" ht="12.75" customHeight="1">
      <c r="A365" s="44" t="s">
        <v>69</v>
      </c>
      <c r="I365" s="5"/>
      <c r="J365" s="5"/>
      <c r="L365" s="5"/>
      <c r="M365" s="6"/>
      <c r="N365" s="6"/>
      <c r="O365" s="5"/>
      <c r="AI365" s="3"/>
      <c r="AJ365" s="3"/>
    </row>
    <row r="366" spans="1:36" ht="25.5" customHeight="1">
      <c r="B366" s="185" t="s">
        <v>1</v>
      </c>
      <c r="C366" s="186"/>
      <c r="D366" s="186"/>
      <c r="E366" s="186"/>
      <c r="F366" s="186"/>
      <c r="G366" s="186"/>
      <c r="I366" s="7" t="s">
        <v>2</v>
      </c>
      <c r="J366" s="7" t="s">
        <v>3</v>
      </c>
      <c r="K366" s="8" t="s">
        <v>4</v>
      </c>
      <c r="L366" s="7" t="s">
        <v>5</v>
      </c>
      <c r="M366" s="9" t="s">
        <v>6</v>
      </c>
      <c r="N366" s="9" t="s">
        <v>7</v>
      </c>
      <c r="O366" s="10" t="s">
        <v>8</v>
      </c>
      <c r="AI366" s="3"/>
      <c r="AJ366" s="3"/>
    </row>
    <row r="367" spans="1:36" ht="12.75" customHeight="1">
      <c r="A367" s="12" t="s">
        <v>9</v>
      </c>
      <c r="B367" s="13">
        <v>1</v>
      </c>
      <c r="C367" s="13">
        <v>2</v>
      </c>
      <c r="D367" s="13">
        <v>3</v>
      </c>
      <c r="E367" s="13">
        <v>4</v>
      </c>
      <c r="F367" s="13">
        <v>5</v>
      </c>
      <c r="G367" s="13">
        <v>6</v>
      </c>
      <c r="H367" s="14" t="s">
        <v>10</v>
      </c>
      <c r="I367" s="41"/>
      <c r="J367" s="15"/>
      <c r="K367" s="16"/>
      <c r="L367" s="17"/>
      <c r="M367" s="6"/>
      <c r="N367" s="6"/>
      <c r="O367" s="5"/>
      <c r="AI367" s="3"/>
      <c r="AJ367" s="3"/>
    </row>
    <row r="368" spans="1:36" ht="12.75" customHeight="1">
      <c r="A368" s="31" t="s">
        <v>40</v>
      </c>
      <c r="B368" s="13">
        <v>88</v>
      </c>
      <c r="C368" s="13"/>
      <c r="D368" s="13"/>
      <c r="E368" s="13"/>
      <c r="F368" s="13"/>
      <c r="G368" s="13"/>
      <c r="H368" s="33"/>
      <c r="I368" s="41"/>
      <c r="J368" s="15"/>
      <c r="K368" s="16"/>
      <c r="L368" s="17"/>
      <c r="M368" s="20">
        <f>B368</f>
        <v>88</v>
      </c>
      <c r="N368" s="6"/>
      <c r="O368" s="5"/>
      <c r="AI368" s="3"/>
      <c r="AJ368" s="3"/>
    </row>
    <row r="369" spans="1:36" ht="12.75" customHeight="1">
      <c r="A369" s="31" t="s">
        <v>41</v>
      </c>
      <c r="B369" s="13"/>
      <c r="C369" s="13">
        <v>79</v>
      </c>
      <c r="D369" s="13"/>
      <c r="E369" s="13"/>
      <c r="F369" s="13"/>
      <c r="G369" s="13"/>
      <c r="H369" s="33"/>
      <c r="I369" s="41"/>
      <c r="J369" s="41"/>
      <c r="K369" s="41"/>
      <c r="L369" s="17">
        <f>C369/B368</f>
        <v>0.89772727272727271</v>
      </c>
      <c r="M369" s="20">
        <v>80</v>
      </c>
      <c r="N369" s="3">
        <f t="shared" ref="N369:N373" si="83">M369/M368</f>
        <v>0.90909090909090906</v>
      </c>
      <c r="O369" s="5">
        <f t="shared" ref="O369:O373" si="84">100%-N369</f>
        <v>9.0909090909090939E-2</v>
      </c>
      <c r="AI369" s="3"/>
      <c r="AJ369" s="3"/>
    </row>
    <row r="370" spans="1:36" ht="12.75" customHeight="1">
      <c r="A370" s="31" t="s">
        <v>42</v>
      </c>
      <c r="D370" s="32">
        <v>44</v>
      </c>
      <c r="H370" s="33"/>
      <c r="I370" s="5"/>
      <c r="J370" s="5"/>
      <c r="L370" s="5">
        <f>D370/C369</f>
        <v>0.55696202531645567</v>
      </c>
      <c r="M370" s="20">
        <v>59</v>
      </c>
      <c r="N370" s="3">
        <f t="shared" si="83"/>
        <v>0.73750000000000004</v>
      </c>
      <c r="O370" s="5">
        <f t="shared" si="84"/>
        <v>0.26249999999999996</v>
      </c>
      <c r="AI370" s="3"/>
      <c r="AJ370" s="3"/>
    </row>
    <row r="371" spans="1:36" ht="12.75" customHeight="1">
      <c r="A371" s="31" t="s">
        <v>43</v>
      </c>
      <c r="E371" s="32">
        <v>30</v>
      </c>
      <c r="H371" s="33"/>
      <c r="I371" s="5"/>
      <c r="J371" s="5"/>
      <c r="L371" s="5">
        <f>E371/D370</f>
        <v>0.68181818181818177</v>
      </c>
      <c r="M371" s="20">
        <v>47</v>
      </c>
      <c r="N371" s="3">
        <f t="shared" si="83"/>
        <v>0.79661016949152541</v>
      </c>
      <c r="O371" s="5">
        <f t="shared" si="84"/>
        <v>0.20338983050847459</v>
      </c>
      <c r="AI371" s="3"/>
      <c r="AJ371" s="3"/>
    </row>
    <row r="372" spans="1:36" ht="12.75" customHeight="1">
      <c r="A372" s="32">
        <v>1001</v>
      </c>
      <c r="F372" s="32">
        <v>26</v>
      </c>
      <c r="H372" s="33"/>
      <c r="I372" s="5"/>
      <c r="J372" s="5"/>
      <c r="L372" s="5">
        <f>F372/E371</f>
        <v>0.8666666666666667</v>
      </c>
      <c r="M372" s="20">
        <v>42</v>
      </c>
      <c r="N372" s="3">
        <f t="shared" si="83"/>
        <v>0.8936170212765957</v>
      </c>
      <c r="O372" s="5">
        <f t="shared" si="84"/>
        <v>0.1063829787234043</v>
      </c>
      <c r="AI372" s="3"/>
      <c r="AJ372" s="3"/>
    </row>
    <row r="373" spans="1:36" ht="12.75" customHeight="1">
      <c r="A373" s="32">
        <v>1002</v>
      </c>
      <c r="G373" s="32">
        <v>24</v>
      </c>
      <c r="H373" s="33">
        <v>15</v>
      </c>
      <c r="I373" s="5"/>
      <c r="J373" s="5"/>
      <c r="L373" s="5">
        <f>G373/F372</f>
        <v>0.92307692307692313</v>
      </c>
      <c r="M373" s="20">
        <v>35</v>
      </c>
      <c r="N373" s="3">
        <f t="shared" si="83"/>
        <v>0.83333333333333337</v>
      </c>
      <c r="O373" s="5">
        <f t="shared" si="84"/>
        <v>0.16666666666666663</v>
      </c>
      <c r="AI373" s="3"/>
      <c r="AJ373" s="3"/>
    </row>
    <row r="374" spans="1:36" ht="12.75" customHeight="1">
      <c r="A374" s="31" t="s">
        <v>64</v>
      </c>
      <c r="G374" s="32">
        <v>11</v>
      </c>
      <c r="H374" s="33">
        <v>5</v>
      </c>
      <c r="I374" s="5"/>
      <c r="J374" s="5"/>
      <c r="L374" s="5"/>
      <c r="M374" s="20">
        <v>11</v>
      </c>
      <c r="N374" s="3"/>
      <c r="O374" s="5"/>
      <c r="AI374" s="3"/>
      <c r="AJ374" s="3"/>
    </row>
    <row r="375" spans="1:36" ht="12.75" customHeight="1">
      <c r="A375" s="31" t="s">
        <v>65</v>
      </c>
      <c r="G375" s="32">
        <v>3</v>
      </c>
      <c r="H375" s="33">
        <v>2</v>
      </c>
      <c r="I375" s="5"/>
      <c r="J375" s="5"/>
      <c r="L375" s="5"/>
      <c r="M375" s="20">
        <v>4</v>
      </c>
      <c r="N375" s="3"/>
      <c r="O375" s="5"/>
      <c r="AI375" s="3"/>
      <c r="AJ375" s="3"/>
    </row>
    <row r="376" spans="1:36" ht="12.75" customHeight="1">
      <c r="A376" s="31" t="s">
        <v>66</v>
      </c>
      <c r="G376" s="32">
        <v>1</v>
      </c>
      <c r="H376" s="33"/>
      <c r="I376" s="5"/>
      <c r="J376" s="5"/>
      <c r="L376" s="5"/>
      <c r="M376" s="20">
        <v>1</v>
      </c>
      <c r="N376" s="3"/>
      <c r="O376" s="5"/>
      <c r="AI376" s="3"/>
      <c r="AJ376" s="3"/>
    </row>
    <row r="377" spans="1:36" ht="12.75" customHeight="1">
      <c r="H377" s="32">
        <f>SUM(H373:H375)</f>
        <v>22</v>
      </c>
      <c r="I377" s="5">
        <f>H373/B368</f>
        <v>0.17045454545454544</v>
      </c>
      <c r="J377" s="5">
        <f>H377/B368</f>
        <v>0.25</v>
      </c>
      <c r="K377" s="5">
        <f>J377-I377</f>
        <v>7.9545454545454558E-2</v>
      </c>
      <c r="L377" s="5"/>
      <c r="M377" s="6"/>
      <c r="N377" s="6"/>
      <c r="O377" s="5"/>
      <c r="AI377" s="3"/>
      <c r="AJ377" s="3"/>
    </row>
    <row r="378" spans="1:36" ht="12.75" customHeight="1">
      <c r="A378" s="44" t="s">
        <v>72</v>
      </c>
      <c r="I378" s="5"/>
      <c r="J378" s="5"/>
      <c r="L378" s="5"/>
      <c r="M378" s="6"/>
      <c r="N378" s="6"/>
      <c r="O378" s="5"/>
      <c r="AI378" s="3"/>
      <c r="AJ378" s="3"/>
    </row>
    <row r="379" spans="1:36" ht="25.5" customHeight="1">
      <c r="B379" s="185" t="s">
        <v>1</v>
      </c>
      <c r="C379" s="186"/>
      <c r="D379" s="186"/>
      <c r="E379" s="186"/>
      <c r="F379" s="186"/>
      <c r="G379" s="186"/>
      <c r="I379" s="7" t="s">
        <v>2</v>
      </c>
      <c r="J379" s="7" t="s">
        <v>3</v>
      </c>
      <c r="K379" s="8" t="s">
        <v>4</v>
      </c>
      <c r="L379" s="7" t="s">
        <v>5</v>
      </c>
      <c r="M379" s="9" t="s">
        <v>6</v>
      </c>
      <c r="N379" s="9" t="s">
        <v>7</v>
      </c>
      <c r="O379" s="10" t="s">
        <v>8</v>
      </c>
      <c r="AI379" s="3"/>
      <c r="AJ379" s="3"/>
    </row>
    <row r="380" spans="1:36" ht="12.75" customHeight="1">
      <c r="A380" s="12" t="s">
        <v>9</v>
      </c>
      <c r="B380" s="13">
        <v>1</v>
      </c>
      <c r="C380" s="13">
        <v>2</v>
      </c>
      <c r="D380" s="13">
        <v>3</v>
      </c>
      <c r="E380" s="13">
        <v>4</v>
      </c>
      <c r="F380" s="13">
        <v>5</v>
      </c>
      <c r="G380" s="13">
        <v>6</v>
      </c>
      <c r="H380" s="14" t="s">
        <v>10</v>
      </c>
      <c r="I380" s="41"/>
      <c r="J380" s="15"/>
      <c r="K380" s="16"/>
      <c r="L380" s="17"/>
      <c r="M380" s="6"/>
      <c r="N380" s="6"/>
      <c r="O380" s="5"/>
      <c r="AI380" s="3"/>
      <c r="AJ380" s="3"/>
    </row>
    <row r="381" spans="1:36" ht="12.75" customHeight="1">
      <c r="A381" s="31" t="s">
        <v>41</v>
      </c>
      <c r="B381" s="13">
        <v>653</v>
      </c>
      <c r="C381" s="13"/>
      <c r="D381" s="13"/>
      <c r="E381" s="13"/>
      <c r="F381" s="13"/>
      <c r="G381" s="13"/>
      <c r="H381" s="19"/>
      <c r="I381" s="41"/>
      <c r="J381" s="15"/>
      <c r="K381" s="16"/>
      <c r="L381" s="17"/>
      <c r="M381" s="20">
        <f>B381</f>
        <v>653</v>
      </c>
      <c r="N381" s="6"/>
      <c r="O381" s="5"/>
      <c r="AI381" s="3"/>
      <c r="AJ381" s="3"/>
    </row>
    <row r="382" spans="1:36" ht="12.75" customHeight="1">
      <c r="A382" s="31" t="s">
        <v>42</v>
      </c>
      <c r="B382" s="13"/>
      <c r="C382" s="13">
        <v>624</v>
      </c>
      <c r="D382" s="13"/>
      <c r="E382" s="13"/>
      <c r="F382" s="13"/>
      <c r="G382" s="13"/>
      <c r="H382" s="33"/>
      <c r="I382" s="41"/>
      <c r="J382" s="41"/>
      <c r="K382" s="41"/>
      <c r="L382" s="17">
        <f>C382/B381</f>
        <v>0.9555895865237366</v>
      </c>
      <c r="M382" s="20">
        <v>632</v>
      </c>
      <c r="N382" s="3">
        <f t="shared" ref="N382:N386" si="85">M382/M381</f>
        <v>0.96784073506891266</v>
      </c>
      <c r="O382" s="5">
        <f t="shared" ref="O382:O386" si="86">100%-N382</f>
        <v>3.2159264931087339E-2</v>
      </c>
      <c r="AI382" s="3"/>
      <c r="AJ382" s="3"/>
    </row>
    <row r="383" spans="1:36" ht="12.75" customHeight="1">
      <c r="A383" s="31" t="s">
        <v>43</v>
      </c>
      <c r="D383" s="32">
        <v>556</v>
      </c>
      <c r="H383" s="33"/>
      <c r="I383" s="5"/>
      <c r="J383" s="5"/>
      <c r="L383" s="5">
        <f>D383/C382</f>
        <v>0.89102564102564108</v>
      </c>
      <c r="M383" s="20">
        <v>592</v>
      </c>
      <c r="N383" s="3">
        <f t="shared" si="85"/>
        <v>0.93670886075949367</v>
      </c>
      <c r="O383" s="5">
        <f t="shared" si="86"/>
        <v>6.3291139240506333E-2</v>
      </c>
      <c r="Q383" s="3">
        <f>M383/M381</f>
        <v>0.90658499234303214</v>
      </c>
      <c r="AI383" s="3"/>
      <c r="AJ383" s="3"/>
    </row>
    <row r="384" spans="1:36" ht="12.75" customHeight="1">
      <c r="A384" s="32">
        <v>1001</v>
      </c>
      <c r="E384" s="32">
        <v>550</v>
      </c>
      <c r="H384" s="33"/>
      <c r="I384" s="5"/>
      <c r="J384" s="5"/>
      <c r="L384" s="5">
        <f>E384/D383</f>
        <v>0.98920863309352514</v>
      </c>
      <c r="M384" s="20">
        <v>587</v>
      </c>
      <c r="N384" s="3">
        <f t="shared" si="85"/>
        <v>0.99155405405405406</v>
      </c>
      <c r="O384" s="5">
        <f t="shared" si="86"/>
        <v>8.4459459459459429E-3</v>
      </c>
      <c r="AI384" s="3"/>
      <c r="AJ384" s="3"/>
    </row>
    <row r="385" spans="1:36" ht="12.75" customHeight="1">
      <c r="A385" s="32">
        <v>1002</v>
      </c>
      <c r="F385" s="32">
        <v>550</v>
      </c>
      <c r="H385" s="33"/>
      <c r="I385" s="5"/>
      <c r="J385" s="5"/>
      <c r="L385" s="5">
        <f>F385/E384</f>
        <v>1</v>
      </c>
      <c r="M385" s="20">
        <v>560</v>
      </c>
      <c r="N385" s="3">
        <f t="shared" si="85"/>
        <v>0.95400340715502552</v>
      </c>
      <c r="O385" s="5">
        <f t="shared" si="86"/>
        <v>4.5996592844974482E-2</v>
      </c>
      <c r="AI385" s="3"/>
      <c r="AJ385" s="3"/>
    </row>
    <row r="386" spans="1:36" ht="12.75" customHeight="1">
      <c r="A386" s="31" t="s">
        <v>64</v>
      </c>
      <c r="G386" s="32">
        <v>550</v>
      </c>
      <c r="H386" s="33">
        <v>455</v>
      </c>
      <c r="I386" s="5"/>
      <c r="J386" s="5"/>
      <c r="L386" s="5">
        <f>G386/F385</f>
        <v>1</v>
      </c>
      <c r="M386" s="20">
        <v>562</v>
      </c>
      <c r="N386" s="23">
        <f t="shared" si="85"/>
        <v>1.0035714285714286</v>
      </c>
      <c r="O386" s="5">
        <f t="shared" si="86"/>
        <v>-3.5714285714285587E-3</v>
      </c>
      <c r="AI386" s="3"/>
      <c r="AJ386" s="3"/>
    </row>
    <row r="387" spans="1:36" ht="12.75" customHeight="1">
      <c r="A387" s="31" t="s">
        <v>65</v>
      </c>
      <c r="G387" s="32">
        <v>43</v>
      </c>
      <c r="H387" s="33">
        <v>29</v>
      </c>
      <c r="I387" s="5"/>
      <c r="J387" s="107">
        <f>((H386*6)+(H387*7)+(H388*8))/H391</f>
        <v>6.058943089430894</v>
      </c>
      <c r="L387" s="5"/>
      <c r="M387" s="20">
        <v>63</v>
      </c>
      <c r="N387" s="3"/>
      <c r="O387" s="5"/>
      <c r="AI387" s="3"/>
      <c r="AJ387" s="3"/>
    </row>
    <row r="388" spans="1:36" ht="12.75" customHeight="1">
      <c r="A388" s="31" t="s">
        <v>66</v>
      </c>
      <c r="G388" s="32">
        <v>15</v>
      </c>
      <c r="H388" s="33">
        <v>6</v>
      </c>
      <c r="I388" s="5"/>
      <c r="J388" s="5"/>
      <c r="L388" s="5"/>
      <c r="M388" s="20">
        <v>17</v>
      </c>
      <c r="N388" s="3"/>
      <c r="O388" s="5"/>
      <c r="AI388" s="3"/>
      <c r="AJ388" s="3"/>
    </row>
    <row r="389" spans="1:36" ht="12.75" customHeight="1">
      <c r="A389" s="31" t="s">
        <v>70</v>
      </c>
      <c r="G389" s="32">
        <v>1</v>
      </c>
      <c r="H389" s="33">
        <v>1</v>
      </c>
      <c r="I389" s="5"/>
      <c r="J389" s="5"/>
      <c r="L389" s="5"/>
      <c r="M389" s="20">
        <v>1</v>
      </c>
      <c r="N389" s="3"/>
      <c r="O389" s="5"/>
      <c r="AI389" s="3"/>
      <c r="AJ389" s="3"/>
    </row>
    <row r="390" spans="1:36" ht="12.75" customHeight="1">
      <c r="A390" s="31" t="s">
        <v>71</v>
      </c>
      <c r="G390" s="32">
        <v>1</v>
      </c>
      <c r="H390" s="33">
        <v>1</v>
      </c>
      <c r="I390" s="5"/>
      <c r="J390" s="5"/>
      <c r="L390" s="5"/>
      <c r="M390" s="20">
        <v>1</v>
      </c>
      <c r="N390" s="3"/>
      <c r="O390" s="5"/>
      <c r="AI390" s="3"/>
      <c r="AJ390" s="3"/>
    </row>
    <row r="391" spans="1:36" ht="12.75" customHeight="1">
      <c r="H391" s="32">
        <f>SUM(H386:H390)</f>
        <v>492</v>
      </c>
      <c r="I391" s="5">
        <f>H386/B381</f>
        <v>0.69678407350689131</v>
      </c>
      <c r="J391" s="5">
        <f>H391/B381</f>
        <v>0.75344563552833077</v>
      </c>
      <c r="K391" s="5">
        <f>J391-I391</f>
        <v>5.666156202143946E-2</v>
      </c>
      <c r="L391" s="5"/>
      <c r="M391" s="6"/>
      <c r="N391" s="6"/>
      <c r="O391" s="5"/>
      <c r="AI391" s="3"/>
      <c r="AJ391" s="3"/>
    </row>
    <row r="392" spans="1:36" ht="12.75" customHeight="1">
      <c r="A392" s="44" t="s">
        <v>73</v>
      </c>
      <c r="I392" s="5"/>
      <c r="J392" s="5"/>
      <c r="L392" s="5"/>
      <c r="M392" s="6"/>
      <c r="N392" s="6"/>
      <c r="O392" s="5"/>
      <c r="AI392" s="3"/>
      <c r="AJ392" s="3"/>
    </row>
    <row r="393" spans="1:36" ht="25.5" customHeight="1">
      <c r="B393" s="185" t="s">
        <v>1</v>
      </c>
      <c r="C393" s="186"/>
      <c r="D393" s="186"/>
      <c r="E393" s="186"/>
      <c r="F393" s="186"/>
      <c r="G393" s="186"/>
      <c r="I393" s="7" t="s">
        <v>2</v>
      </c>
      <c r="J393" s="7" t="s">
        <v>3</v>
      </c>
      <c r="K393" s="8" t="s">
        <v>4</v>
      </c>
      <c r="L393" s="7" t="s">
        <v>5</v>
      </c>
      <c r="M393" s="9" t="s">
        <v>6</v>
      </c>
      <c r="N393" s="9" t="s">
        <v>7</v>
      </c>
      <c r="O393" s="10" t="s">
        <v>8</v>
      </c>
      <c r="AI393" s="3"/>
      <c r="AJ393" s="3"/>
    </row>
    <row r="394" spans="1:36" ht="12.75" customHeight="1">
      <c r="A394" s="12" t="s">
        <v>9</v>
      </c>
      <c r="B394" s="13">
        <v>1</v>
      </c>
      <c r="C394" s="13">
        <v>2</v>
      </c>
      <c r="D394" s="13">
        <v>3</v>
      </c>
      <c r="E394" s="13">
        <v>4</v>
      </c>
      <c r="F394" s="13">
        <v>5</v>
      </c>
      <c r="G394" s="13">
        <v>6</v>
      </c>
      <c r="H394" s="14" t="s">
        <v>10</v>
      </c>
      <c r="I394" s="41"/>
      <c r="J394" s="15"/>
      <c r="K394" s="16"/>
      <c r="L394" s="17"/>
      <c r="M394" s="6"/>
      <c r="N394" s="6"/>
      <c r="O394" s="5"/>
      <c r="AI394" s="3"/>
      <c r="AJ394" s="3"/>
    </row>
    <row r="395" spans="1:36" ht="12.75" customHeight="1">
      <c r="A395" s="31" t="s">
        <v>42</v>
      </c>
      <c r="B395" s="13">
        <v>122</v>
      </c>
      <c r="C395" s="13"/>
      <c r="D395" s="13"/>
      <c r="E395" s="13"/>
      <c r="F395" s="13"/>
      <c r="G395" s="13"/>
      <c r="H395" s="19"/>
      <c r="I395" s="41"/>
      <c r="J395" s="15"/>
      <c r="K395" s="16"/>
      <c r="L395" s="17"/>
      <c r="M395" s="20">
        <f>B395</f>
        <v>122</v>
      </c>
      <c r="N395" s="6"/>
      <c r="O395" s="5"/>
      <c r="AI395" s="3"/>
      <c r="AJ395" s="3"/>
    </row>
    <row r="396" spans="1:36" ht="12.75" customHeight="1">
      <c r="A396" s="31" t="s">
        <v>43</v>
      </c>
      <c r="B396" s="13"/>
      <c r="C396" s="13">
        <v>79</v>
      </c>
      <c r="D396" s="13"/>
      <c r="E396" s="13"/>
      <c r="F396" s="13"/>
      <c r="G396" s="13"/>
      <c r="H396" s="33"/>
      <c r="I396" s="41"/>
      <c r="J396" s="41"/>
      <c r="K396" s="41"/>
      <c r="L396" s="17">
        <f>C396/B395</f>
        <v>0.64754098360655743</v>
      </c>
      <c r="M396" s="20">
        <v>79</v>
      </c>
      <c r="N396" s="3">
        <f t="shared" ref="N396:N400" si="87">M396/M395</f>
        <v>0.64754098360655743</v>
      </c>
      <c r="O396" s="5">
        <f t="shared" ref="O396:O400" si="88">100%-N396</f>
        <v>0.35245901639344257</v>
      </c>
      <c r="AI396" s="3"/>
      <c r="AJ396" s="3"/>
    </row>
    <row r="397" spans="1:36" ht="12.75" customHeight="1">
      <c r="A397" s="32">
        <v>1001</v>
      </c>
      <c r="D397" s="32">
        <v>57</v>
      </c>
      <c r="H397" s="33"/>
      <c r="I397" s="5"/>
      <c r="J397" s="5"/>
      <c r="L397" s="5">
        <f>D397/C396</f>
        <v>0.72151898734177211</v>
      </c>
      <c r="M397" s="20">
        <v>70</v>
      </c>
      <c r="N397" s="3">
        <f t="shared" si="87"/>
        <v>0.88607594936708856</v>
      </c>
      <c r="O397" s="5">
        <f t="shared" si="88"/>
        <v>0.11392405063291144</v>
      </c>
      <c r="Q397" s="3">
        <f>M397/M395</f>
        <v>0.57377049180327866</v>
      </c>
      <c r="AI397" s="3"/>
      <c r="AJ397" s="3"/>
    </row>
    <row r="398" spans="1:36" ht="12.75" customHeight="1">
      <c r="A398" s="32">
        <v>1002</v>
      </c>
      <c r="E398" s="32">
        <v>51</v>
      </c>
      <c r="H398" s="33"/>
      <c r="I398" s="5"/>
      <c r="J398" s="5"/>
      <c r="L398" s="5">
        <f>E398/D397</f>
        <v>0.89473684210526316</v>
      </c>
      <c r="M398" s="20">
        <v>65</v>
      </c>
      <c r="N398" s="3">
        <f t="shared" si="87"/>
        <v>0.9285714285714286</v>
      </c>
      <c r="O398" s="5">
        <f t="shared" si="88"/>
        <v>7.1428571428571397E-2</v>
      </c>
      <c r="AI398" s="3"/>
      <c r="AJ398" s="3"/>
    </row>
    <row r="399" spans="1:36" ht="12.75" customHeight="1">
      <c r="A399" s="32">
        <v>1101</v>
      </c>
      <c r="F399" s="32">
        <v>49</v>
      </c>
      <c r="H399" s="33"/>
      <c r="I399" s="5"/>
      <c r="J399" s="5"/>
      <c r="L399" s="5">
        <f>F399/E398</f>
        <v>0.96078431372549022</v>
      </c>
      <c r="M399" s="20">
        <v>60</v>
      </c>
      <c r="N399" s="3">
        <f t="shared" si="87"/>
        <v>0.92307692307692313</v>
      </c>
      <c r="O399" s="5">
        <f t="shared" si="88"/>
        <v>7.6923076923076872E-2</v>
      </c>
      <c r="AI399" s="3"/>
      <c r="AJ399" s="3"/>
    </row>
    <row r="400" spans="1:36" ht="12.75" customHeight="1">
      <c r="A400" s="32">
        <v>1102</v>
      </c>
      <c r="G400" s="32">
        <v>43</v>
      </c>
      <c r="H400" s="33">
        <v>29</v>
      </c>
      <c r="I400" s="5"/>
      <c r="J400" s="5"/>
      <c r="L400" s="5">
        <f>G400/F399</f>
        <v>0.87755102040816324</v>
      </c>
      <c r="M400" s="20">
        <v>54</v>
      </c>
      <c r="N400" s="3">
        <f t="shared" si="87"/>
        <v>0.9</v>
      </c>
      <c r="O400" s="5">
        <f t="shared" si="88"/>
        <v>9.9999999999999978E-2</v>
      </c>
      <c r="AI400" s="3"/>
      <c r="AJ400" s="3"/>
    </row>
    <row r="401" spans="1:36" ht="12.75" customHeight="1">
      <c r="A401" s="32">
        <v>1201</v>
      </c>
      <c r="G401" s="32">
        <v>14</v>
      </c>
      <c r="H401" s="33">
        <v>7</v>
      </c>
      <c r="I401" s="5"/>
      <c r="J401" s="5"/>
      <c r="L401" s="5"/>
      <c r="M401" s="20">
        <v>16</v>
      </c>
      <c r="N401" s="3"/>
      <c r="O401" s="5"/>
      <c r="AI401" s="3"/>
      <c r="AJ401" s="3"/>
    </row>
    <row r="402" spans="1:36" ht="12.75" customHeight="1">
      <c r="A402" s="32">
        <v>1202</v>
      </c>
      <c r="G402" s="32">
        <v>2</v>
      </c>
      <c r="H402" s="33">
        <v>2</v>
      </c>
      <c r="I402" s="5"/>
      <c r="J402" s="5"/>
      <c r="L402" s="5"/>
      <c r="M402" s="20">
        <v>3</v>
      </c>
      <c r="N402" s="3"/>
      <c r="O402" s="5"/>
      <c r="AI402" s="3"/>
      <c r="AJ402" s="3"/>
    </row>
    <row r="403" spans="1:36" ht="12.75" customHeight="1">
      <c r="H403" s="32">
        <f>SUM(H400:H402)</f>
        <v>38</v>
      </c>
      <c r="I403" s="5">
        <f>H400/B395</f>
        <v>0.23770491803278687</v>
      </c>
      <c r="J403" s="5">
        <f>H403/B395</f>
        <v>0.31147540983606559</v>
      </c>
      <c r="K403" s="5">
        <f>J403-I403</f>
        <v>7.3770491803278715E-2</v>
      </c>
      <c r="L403" s="5"/>
      <c r="M403" s="20"/>
      <c r="N403" s="3"/>
      <c r="O403" s="5"/>
      <c r="AI403" s="3"/>
      <c r="AJ403" s="3"/>
    </row>
    <row r="404" spans="1:36" ht="12.75" customHeight="1">
      <c r="I404" s="5"/>
      <c r="J404" s="5"/>
      <c r="L404" s="5"/>
      <c r="M404" s="6"/>
      <c r="N404" s="6"/>
      <c r="O404" s="5"/>
      <c r="AI404" s="3"/>
      <c r="AJ404" s="3"/>
    </row>
    <row r="405" spans="1:36" ht="12.75" customHeight="1">
      <c r="A405" s="44" t="s">
        <v>74</v>
      </c>
      <c r="I405" s="5"/>
      <c r="J405" s="5"/>
      <c r="L405" s="5"/>
      <c r="M405" s="6"/>
      <c r="N405" s="6"/>
      <c r="O405" s="5"/>
      <c r="AI405" s="3"/>
      <c r="AJ405" s="3"/>
    </row>
    <row r="406" spans="1:36" ht="25.5" customHeight="1">
      <c r="B406" s="185" t="s">
        <v>1</v>
      </c>
      <c r="C406" s="186"/>
      <c r="D406" s="186"/>
      <c r="E406" s="186"/>
      <c r="F406" s="186"/>
      <c r="G406" s="186"/>
      <c r="I406" s="7" t="s">
        <v>2</v>
      </c>
      <c r="J406" s="7" t="s">
        <v>3</v>
      </c>
      <c r="K406" s="8" t="s">
        <v>4</v>
      </c>
      <c r="L406" s="7" t="s">
        <v>5</v>
      </c>
      <c r="M406" s="9" t="s">
        <v>6</v>
      </c>
      <c r="N406" s="9" t="s">
        <v>7</v>
      </c>
      <c r="O406" s="10" t="s">
        <v>8</v>
      </c>
      <c r="AI406" s="3"/>
      <c r="AJ406" s="3"/>
    </row>
    <row r="407" spans="1:36" ht="12.75" customHeight="1">
      <c r="A407" s="12" t="s">
        <v>9</v>
      </c>
      <c r="B407" s="13">
        <v>1</v>
      </c>
      <c r="C407" s="13">
        <v>2</v>
      </c>
      <c r="D407" s="13">
        <v>3</v>
      </c>
      <c r="E407" s="13">
        <v>4</v>
      </c>
      <c r="F407" s="13">
        <v>5</v>
      </c>
      <c r="G407" s="13">
        <v>6</v>
      </c>
      <c r="H407" s="14" t="s">
        <v>10</v>
      </c>
      <c r="I407" s="41"/>
      <c r="J407" s="15"/>
      <c r="K407" s="16"/>
      <c r="L407" s="17"/>
      <c r="M407" s="6"/>
      <c r="N407" s="6"/>
      <c r="O407" s="5"/>
      <c r="AI407" s="3"/>
      <c r="AJ407" s="3"/>
    </row>
    <row r="408" spans="1:36" ht="12.75" customHeight="1">
      <c r="A408" s="31" t="s">
        <v>43</v>
      </c>
      <c r="B408" s="13">
        <v>651</v>
      </c>
      <c r="C408" s="13"/>
      <c r="D408" s="13"/>
      <c r="E408" s="13"/>
      <c r="F408" s="13"/>
      <c r="G408" s="13"/>
      <c r="H408" s="19"/>
      <c r="I408" s="41"/>
      <c r="J408" s="15"/>
      <c r="K408" s="16"/>
      <c r="L408" s="17"/>
      <c r="M408" s="20">
        <f>B408</f>
        <v>651</v>
      </c>
      <c r="N408" s="6"/>
      <c r="O408" s="5"/>
      <c r="Q408" s="31" t="s">
        <v>37</v>
      </c>
      <c r="R408" s="3">
        <f>I336</f>
        <v>0.46682188591385332</v>
      </c>
      <c r="AI408" s="3"/>
      <c r="AJ408" s="3"/>
    </row>
    <row r="409" spans="1:36" ht="12.75" customHeight="1">
      <c r="A409" s="32">
        <v>1001</v>
      </c>
      <c r="C409" s="32">
        <v>578</v>
      </c>
      <c r="H409" s="33"/>
      <c r="I409" s="5"/>
      <c r="J409" s="107">
        <f>M409-C409</f>
        <v>8</v>
      </c>
      <c r="L409" s="5">
        <f>C409/B408</f>
        <v>0.88786482334869432</v>
      </c>
      <c r="M409" s="20">
        <v>586</v>
      </c>
      <c r="N409" s="3">
        <f t="shared" ref="N409:N413" si="89">M409/M408</f>
        <v>0.90015360983102921</v>
      </c>
      <c r="O409" s="5">
        <f t="shared" ref="O409:O413" si="90">100%-N409</f>
        <v>9.9846390168970789E-2</v>
      </c>
      <c r="Q409" s="31" t="s">
        <v>38</v>
      </c>
      <c r="R409" s="3">
        <f>I350</f>
        <v>0.21794871794871795</v>
      </c>
      <c r="AI409" s="3"/>
      <c r="AJ409" s="3"/>
    </row>
    <row r="410" spans="1:36" ht="12.75" customHeight="1">
      <c r="A410" s="32">
        <v>1002</v>
      </c>
      <c r="D410" s="32">
        <v>556</v>
      </c>
      <c r="H410" s="33"/>
      <c r="I410" s="5"/>
      <c r="J410" s="107">
        <f>M410-D410</f>
        <v>7</v>
      </c>
      <c r="L410" s="5">
        <f>D410/C409</f>
        <v>0.96193771626297575</v>
      </c>
      <c r="M410" s="20">
        <v>563</v>
      </c>
      <c r="N410" s="3">
        <f t="shared" si="89"/>
        <v>0.96075085324232079</v>
      </c>
      <c r="O410" s="5">
        <f t="shared" si="90"/>
        <v>3.924914675767921E-2</v>
      </c>
      <c r="Q410" s="31" t="s">
        <v>39</v>
      </c>
      <c r="R410" s="3">
        <f>I364</f>
        <v>0.63744427934621095</v>
      </c>
      <c r="S410" s="3">
        <f>M410/M408</f>
        <v>0.86482334869431643</v>
      </c>
      <c r="AI410" s="3"/>
      <c r="AJ410" s="3"/>
    </row>
    <row r="411" spans="1:36" ht="12.75" customHeight="1">
      <c r="A411" s="32">
        <v>1101</v>
      </c>
      <c r="E411" s="32">
        <v>544</v>
      </c>
      <c r="H411" s="33"/>
      <c r="I411" s="5"/>
      <c r="J411" s="107">
        <f>M411-E411</f>
        <v>17</v>
      </c>
      <c r="L411" s="5">
        <f>E411/D410</f>
        <v>0.97841726618705038</v>
      </c>
      <c r="M411" s="20">
        <v>561</v>
      </c>
      <c r="N411" s="23">
        <f t="shared" si="89"/>
        <v>0.99644760213143868</v>
      </c>
      <c r="O411" s="5">
        <f t="shared" si="90"/>
        <v>3.5523978685613189E-3</v>
      </c>
      <c r="Q411" s="31" t="s">
        <v>40</v>
      </c>
      <c r="R411" s="3">
        <f>I377</f>
        <v>0.17045454545454544</v>
      </c>
      <c r="AI411" s="3"/>
      <c r="AJ411" s="3"/>
    </row>
    <row r="412" spans="1:36" ht="12.75" customHeight="1">
      <c r="A412" s="32">
        <v>1102</v>
      </c>
      <c r="F412" s="32">
        <v>512</v>
      </c>
      <c r="H412" s="33">
        <v>1</v>
      </c>
      <c r="I412" s="5"/>
      <c r="J412" s="107">
        <f>M412-F412</f>
        <v>18</v>
      </c>
      <c r="L412" s="5">
        <f>F412/E411</f>
        <v>0.94117647058823528</v>
      </c>
      <c r="M412" s="20">
        <v>530</v>
      </c>
      <c r="N412" s="3">
        <f t="shared" si="89"/>
        <v>0.94474153297682706</v>
      </c>
      <c r="O412" s="5">
        <f t="shared" si="90"/>
        <v>5.5258467023172941E-2</v>
      </c>
      <c r="Q412" s="31" t="s">
        <v>41</v>
      </c>
      <c r="R412" s="3">
        <f>I391</f>
        <v>0.69678407350689131</v>
      </c>
      <c r="AI412" s="3"/>
      <c r="AJ412" s="3"/>
    </row>
    <row r="413" spans="1:36" ht="12.75" customHeight="1">
      <c r="A413" s="32">
        <v>1201</v>
      </c>
      <c r="G413" s="32">
        <v>512</v>
      </c>
      <c r="H413" s="33">
        <v>440</v>
      </c>
      <c r="I413" s="5"/>
      <c r="J413" s="107">
        <f>M413-G413</f>
        <v>17</v>
      </c>
      <c r="L413" s="5">
        <f>G413/F412</f>
        <v>1</v>
      </c>
      <c r="M413" s="20">
        <v>529</v>
      </c>
      <c r="N413" s="3">
        <f t="shared" si="89"/>
        <v>0.99811320754716981</v>
      </c>
      <c r="O413" s="5">
        <f t="shared" si="90"/>
        <v>1.8867924528301883E-3</v>
      </c>
      <c r="Q413" s="31" t="s">
        <v>42</v>
      </c>
      <c r="R413" s="3">
        <f>I403</f>
        <v>0.23770491803278687</v>
      </c>
      <c r="AI413" s="3"/>
      <c r="AJ413" s="3"/>
    </row>
    <row r="414" spans="1:36" ht="12.75" customHeight="1">
      <c r="A414" s="32">
        <v>1202</v>
      </c>
      <c r="G414" s="32">
        <v>28</v>
      </c>
      <c r="H414" s="33">
        <v>31</v>
      </c>
      <c r="I414" s="5"/>
      <c r="J414" s="107"/>
      <c r="L414" s="5"/>
      <c r="M414" s="20">
        <v>44</v>
      </c>
      <c r="N414" s="3"/>
      <c r="O414" s="5"/>
      <c r="Q414" s="31"/>
      <c r="R414" s="3"/>
      <c r="AI414" s="3"/>
      <c r="AJ414" s="3"/>
    </row>
    <row r="415" spans="1:36" ht="12.75" customHeight="1">
      <c r="A415" s="32">
        <v>1301</v>
      </c>
      <c r="G415" s="32">
        <v>6</v>
      </c>
      <c r="H415" s="33">
        <v>7</v>
      </c>
      <c r="I415" s="5"/>
      <c r="J415" s="107"/>
      <c r="L415" s="5"/>
      <c r="M415" s="20">
        <v>10</v>
      </c>
      <c r="N415" s="3"/>
      <c r="O415" s="5"/>
      <c r="Q415" s="31"/>
      <c r="R415" s="3"/>
      <c r="AI415" s="3"/>
      <c r="AJ415" s="3"/>
    </row>
    <row r="416" spans="1:36" ht="12.75" customHeight="1">
      <c r="H416" s="32">
        <f>SUM(H412:H415)</f>
        <v>479</v>
      </c>
      <c r="I416" s="5">
        <f>SUM(H412:H413)/B408</f>
        <v>0.67741935483870963</v>
      </c>
      <c r="J416" s="5">
        <f>H416/B408</f>
        <v>0.7357910906298003</v>
      </c>
      <c r="K416" s="5">
        <f>J416-I416</f>
        <v>5.8371735791090673E-2</v>
      </c>
      <c r="L416" s="5"/>
      <c r="M416" s="6"/>
      <c r="N416" s="6"/>
      <c r="O416" s="5"/>
      <c r="Q416" s="31" t="s">
        <v>43</v>
      </c>
      <c r="R416" s="3">
        <f>I416</f>
        <v>0.67741935483870963</v>
      </c>
      <c r="AI416" s="3"/>
      <c r="AJ416" s="3"/>
    </row>
    <row r="417" spans="1:36" ht="12.75" customHeight="1">
      <c r="A417" s="44" t="s">
        <v>77</v>
      </c>
      <c r="I417" s="5"/>
      <c r="J417" s="5"/>
      <c r="L417" s="5"/>
      <c r="M417" s="6"/>
      <c r="N417" s="6"/>
      <c r="O417" s="5"/>
      <c r="AI417" s="3"/>
      <c r="AJ417" s="3"/>
    </row>
    <row r="418" spans="1:36" ht="25.5" customHeight="1">
      <c r="B418" s="185" t="s">
        <v>1</v>
      </c>
      <c r="C418" s="186"/>
      <c r="D418" s="186"/>
      <c r="E418" s="186"/>
      <c r="F418" s="186"/>
      <c r="G418" s="186"/>
      <c r="I418" s="7" t="s">
        <v>2</v>
      </c>
      <c r="J418" s="7" t="s">
        <v>3</v>
      </c>
      <c r="K418" s="8" t="s">
        <v>4</v>
      </c>
      <c r="L418" s="7" t="s">
        <v>5</v>
      </c>
      <c r="M418" s="9" t="s">
        <v>6</v>
      </c>
      <c r="N418" s="9" t="s">
        <v>7</v>
      </c>
      <c r="O418" s="10" t="s">
        <v>8</v>
      </c>
      <c r="AI418" s="3"/>
      <c r="AJ418" s="3"/>
    </row>
    <row r="419" spans="1:36" ht="12.75" customHeight="1">
      <c r="A419" s="12" t="s">
        <v>9</v>
      </c>
      <c r="B419" s="13">
        <v>1</v>
      </c>
      <c r="C419" s="13">
        <v>2</v>
      </c>
      <c r="D419" s="13">
        <v>3</v>
      </c>
      <c r="E419" s="13">
        <v>4</v>
      </c>
      <c r="F419" s="13">
        <v>5</v>
      </c>
      <c r="G419" s="13">
        <v>6</v>
      </c>
      <c r="H419" s="14" t="s">
        <v>10</v>
      </c>
      <c r="I419" s="41"/>
      <c r="J419" s="15"/>
      <c r="K419" s="16"/>
      <c r="L419" s="17"/>
      <c r="M419" s="6"/>
      <c r="N419" s="6"/>
      <c r="O419" s="5"/>
      <c r="AI419" s="3"/>
      <c r="AJ419" s="3"/>
    </row>
    <row r="420" spans="1:36" ht="12.75" customHeight="1">
      <c r="A420" s="31" t="s">
        <v>44</v>
      </c>
      <c r="B420" s="13">
        <v>129</v>
      </c>
      <c r="C420" s="13"/>
      <c r="D420" s="13"/>
      <c r="E420" s="13"/>
      <c r="F420" s="13"/>
      <c r="G420" s="13"/>
      <c r="H420" s="33"/>
      <c r="I420" s="41"/>
      <c r="J420" s="15"/>
      <c r="K420" s="16"/>
      <c r="L420" s="17"/>
      <c r="M420" s="20">
        <f>B420</f>
        <v>129</v>
      </c>
      <c r="N420" s="6"/>
      <c r="O420" s="5"/>
      <c r="AI420" s="3"/>
      <c r="AJ420" s="3"/>
    </row>
    <row r="421" spans="1:36" ht="12.75" customHeight="1">
      <c r="A421" s="32">
        <v>1002</v>
      </c>
      <c r="C421" s="32">
        <v>94</v>
      </c>
      <c r="H421" s="33"/>
      <c r="I421" s="5"/>
      <c r="J421" s="5"/>
      <c r="L421" s="5">
        <f>C421/B420</f>
        <v>0.72868217054263562</v>
      </c>
      <c r="M421" s="20">
        <v>94</v>
      </c>
      <c r="N421" s="3">
        <f t="shared" ref="N421:N425" si="91">M421/M420</f>
        <v>0.72868217054263562</v>
      </c>
      <c r="O421" s="5">
        <f t="shared" ref="O421:O425" si="92">100%-N421</f>
        <v>0.27131782945736438</v>
      </c>
      <c r="AI421" s="3"/>
      <c r="AJ421" s="3"/>
    </row>
    <row r="422" spans="1:36" ht="12.75" customHeight="1">
      <c r="A422" s="32">
        <v>1101</v>
      </c>
      <c r="D422" s="32">
        <v>77</v>
      </c>
      <c r="H422" s="33"/>
      <c r="I422" s="5"/>
      <c r="J422" s="5"/>
      <c r="L422" s="5">
        <f>D422/C421</f>
        <v>0.81914893617021278</v>
      </c>
      <c r="M422" s="20">
        <v>89</v>
      </c>
      <c r="N422" s="3">
        <f t="shared" si="91"/>
        <v>0.94680851063829785</v>
      </c>
      <c r="O422" s="5">
        <f t="shared" si="92"/>
        <v>5.3191489361702149E-2</v>
      </c>
      <c r="Q422" s="3">
        <f>M422/M420</f>
        <v>0.68992248062015504</v>
      </c>
      <c r="AI422" s="3"/>
      <c r="AJ422" s="3"/>
    </row>
    <row r="423" spans="1:36" ht="12.75" customHeight="1">
      <c r="A423" s="32">
        <v>1102</v>
      </c>
      <c r="E423" s="32">
        <v>67</v>
      </c>
      <c r="H423" s="33"/>
      <c r="I423" s="5"/>
      <c r="J423" s="5"/>
      <c r="L423" s="5">
        <f>E423/D422</f>
        <v>0.87012987012987009</v>
      </c>
      <c r="M423" s="20">
        <v>75</v>
      </c>
      <c r="N423" s="3">
        <f t="shared" si="91"/>
        <v>0.84269662921348309</v>
      </c>
      <c r="O423" s="5">
        <f t="shared" si="92"/>
        <v>0.15730337078651691</v>
      </c>
      <c r="AI423" s="3"/>
      <c r="AJ423" s="3"/>
    </row>
    <row r="424" spans="1:36" ht="12.75" customHeight="1">
      <c r="A424" s="32">
        <v>1201</v>
      </c>
      <c r="F424" s="32">
        <v>48</v>
      </c>
      <c r="H424" s="33"/>
      <c r="I424" s="5"/>
      <c r="J424" s="5"/>
      <c r="L424" s="5">
        <f>F424/E423</f>
        <v>0.71641791044776115</v>
      </c>
      <c r="M424" s="20">
        <v>72</v>
      </c>
      <c r="N424" s="3">
        <f t="shared" si="91"/>
        <v>0.96</v>
      </c>
      <c r="O424" s="5">
        <f t="shared" si="92"/>
        <v>4.0000000000000036E-2</v>
      </c>
      <c r="AI424" s="3"/>
      <c r="AJ424" s="3"/>
    </row>
    <row r="425" spans="1:36" ht="12.75" customHeight="1">
      <c r="A425" s="32">
        <v>1202</v>
      </c>
      <c r="G425" s="32">
        <v>48</v>
      </c>
      <c r="H425" s="33">
        <v>43</v>
      </c>
      <c r="I425" s="5"/>
      <c r="J425" s="5"/>
      <c r="L425" s="5">
        <f>G425/F424</f>
        <v>1</v>
      </c>
      <c r="M425" s="20">
        <v>62</v>
      </c>
      <c r="N425" s="3">
        <f t="shared" si="91"/>
        <v>0.86111111111111116</v>
      </c>
      <c r="O425" s="5">
        <f t="shared" si="92"/>
        <v>0.13888888888888884</v>
      </c>
      <c r="AI425" s="3"/>
      <c r="AJ425" s="3"/>
    </row>
    <row r="426" spans="1:36" ht="12.75" customHeight="1">
      <c r="A426" s="32">
        <v>1301</v>
      </c>
      <c r="G426" s="32">
        <v>10</v>
      </c>
      <c r="H426" s="33">
        <v>7</v>
      </c>
      <c r="I426" s="5"/>
      <c r="J426" s="5"/>
      <c r="L426" s="5"/>
      <c r="M426" s="20">
        <v>10</v>
      </c>
      <c r="N426" s="3"/>
      <c r="O426" s="5"/>
      <c r="AI426" s="3"/>
      <c r="AJ426" s="3"/>
    </row>
    <row r="427" spans="1:36" ht="12.75" customHeight="1">
      <c r="A427" s="32">
        <v>1302</v>
      </c>
      <c r="G427" s="32">
        <v>1</v>
      </c>
      <c r="H427" s="33">
        <v>2</v>
      </c>
      <c r="I427" s="5"/>
      <c r="J427" s="5"/>
      <c r="L427" s="5"/>
      <c r="M427" s="20">
        <v>3</v>
      </c>
      <c r="N427" s="3"/>
      <c r="O427" s="5"/>
      <c r="AI427" s="3"/>
      <c r="AJ427" s="3"/>
    </row>
    <row r="428" spans="1:36" ht="12.75" customHeight="1">
      <c r="H428" s="32">
        <f>SUM(H425:H427)</f>
        <v>52</v>
      </c>
      <c r="I428" s="5">
        <f>H425/B420</f>
        <v>0.33333333333333331</v>
      </c>
      <c r="J428" s="5">
        <f>H428/B420</f>
        <v>0.40310077519379844</v>
      </c>
      <c r="K428" s="5">
        <f>J428-I428</f>
        <v>6.9767441860465129E-2</v>
      </c>
      <c r="L428" s="5"/>
      <c r="M428" s="6"/>
      <c r="N428" s="6"/>
      <c r="O428" s="5"/>
      <c r="AI428" s="3"/>
      <c r="AJ428" s="3"/>
    </row>
    <row r="429" spans="1:36" ht="12.75" customHeight="1">
      <c r="I429" s="5"/>
      <c r="J429" s="5"/>
      <c r="L429" s="5"/>
      <c r="M429" s="6"/>
      <c r="N429" s="6"/>
      <c r="O429" s="5"/>
      <c r="AI429" s="3"/>
      <c r="AJ429" s="3"/>
    </row>
    <row r="430" spans="1:36" ht="12.75" customHeight="1">
      <c r="A430" s="44" t="s">
        <v>79</v>
      </c>
      <c r="I430" s="5"/>
      <c r="J430" s="5"/>
      <c r="L430" s="5"/>
      <c r="M430" s="6"/>
      <c r="N430" s="6"/>
      <c r="O430" s="5"/>
      <c r="AI430" s="3"/>
      <c r="AJ430" s="3"/>
    </row>
    <row r="431" spans="1:36" ht="25.5" customHeight="1">
      <c r="B431" s="185" t="s">
        <v>1</v>
      </c>
      <c r="C431" s="186"/>
      <c r="D431" s="186"/>
      <c r="E431" s="186"/>
      <c r="F431" s="186"/>
      <c r="G431" s="186"/>
      <c r="I431" s="7" t="s">
        <v>2</v>
      </c>
      <c r="J431" s="7" t="s">
        <v>3</v>
      </c>
      <c r="K431" s="8" t="s">
        <v>4</v>
      </c>
      <c r="L431" s="7" t="s">
        <v>5</v>
      </c>
      <c r="M431" s="9" t="s">
        <v>6</v>
      </c>
      <c r="N431" s="9" t="s">
        <v>7</v>
      </c>
      <c r="O431" s="10" t="s">
        <v>8</v>
      </c>
      <c r="AI431" s="3"/>
      <c r="AJ431" s="3"/>
    </row>
    <row r="432" spans="1:36" ht="12.75" customHeight="1">
      <c r="A432" s="12" t="s">
        <v>9</v>
      </c>
      <c r="B432" s="13">
        <v>1</v>
      </c>
      <c r="C432" s="13">
        <v>2</v>
      </c>
      <c r="D432" s="13">
        <v>3</v>
      </c>
      <c r="E432" s="13">
        <v>4</v>
      </c>
      <c r="F432" s="13">
        <v>5</v>
      </c>
      <c r="G432" s="13">
        <v>6</v>
      </c>
      <c r="H432" s="14" t="s">
        <v>10</v>
      </c>
      <c r="I432" s="41"/>
      <c r="J432" s="15"/>
      <c r="K432" s="16"/>
      <c r="L432" s="17"/>
      <c r="M432" s="6"/>
      <c r="N432" s="6"/>
      <c r="O432" s="5"/>
      <c r="AI432" s="3"/>
      <c r="AJ432" s="3"/>
    </row>
    <row r="433" spans="1:36" ht="12.75" customHeight="1">
      <c r="A433" s="31" t="s">
        <v>63</v>
      </c>
      <c r="B433" s="13">
        <v>674</v>
      </c>
      <c r="C433" s="13"/>
      <c r="D433" s="13"/>
      <c r="E433" s="13"/>
      <c r="F433" s="13"/>
      <c r="G433" s="13"/>
      <c r="H433" s="33"/>
      <c r="I433" s="41"/>
      <c r="J433" s="15"/>
      <c r="K433" s="16"/>
      <c r="L433" s="17"/>
      <c r="M433" s="20">
        <f>B433</f>
        <v>674</v>
      </c>
      <c r="N433" s="6"/>
      <c r="O433" s="5"/>
      <c r="AI433" s="3"/>
      <c r="AJ433" s="3"/>
    </row>
    <row r="434" spans="1:36" ht="12.75" customHeight="1">
      <c r="A434" s="32">
        <v>1002</v>
      </c>
      <c r="C434" s="32">
        <v>629</v>
      </c>
      <c r="H434" s="33"/>
      <c r="I434" s="5"/>
      <c r="J434" s="5"/>
      <c r="L434" s="5">
        <f>C434/B433</f>
        <v>0.93323442136498513</v>
      </c>
      <c r="M434" s="20">
        <v>646</v>
      </c>
      <c r="N434" s="3">
        <f t="shared" ref="N434:N438" si="93">M434/M433</f>
        <v>0.95845697329376855</v>
      </c>
      <c r="O434" s="5">
        <f t="shared" ref="O434:O438" si="94">100%-N434</f>
        <v>4.1543026706231445E-2</v>
      </c>
      <c r="AI434" s="3"/>
      <c r="AJ434" s="3"/>
    </row>
    <row r="435" spans="1:36" ht="12.75" customHeight="1">
      <c r="A435" s="32">
        <v>1102</v>
      </c>
      <c r="D435" s="32">
        <v>581</v>
      </c>
      <c r="H435" s="33"/>
      <c r="I435" s="5"/>
      <c r="J435" s="5"/>
      <c r="L435" s="5">
        <f>D435/C434</f>
        <v>0.92368839427662952</v>
      </c>
      <c r="M435" s="20">
        <v>594</v>
      </c>
      <c r="N435" s="3">
        <f t="shared" si="93"/>
        <v>0.91950464396284826</v>
      </c>
      <c r="O435" s="5">
        <f t="shared" si="94"/>
        <v>8.0495356037151744E-2</v>
      </c>
      <c r="Q435" s="3">
        <f>M435/M433</f>
        <v>0.88130563798219586</v>
      </c>
      <c r="AI435" s="3"/>
      <c r="AJ435" s="3"/>
    </row>
    <row r="436" spans="1:36" ht="12.75" customHeight="1">
      <c r="A436" s="32">
        <v>1201</v>
      </c>
      <c r="E436" s="32">
        <v>573</v>
      </c>
      <c r="H436" s="33"/>
      <c r="I436" s="5"/>
      <c r="J436" s="5"/>
      <c r="L436" s="5">
        <f>E436/D435</f>
        <v>0.98623063683304646</v>
      </c>
      <c r="M436" s="20">
        <v>594</v>
      </c>
      <c r="N436" s="3">
        <f t="shared" si="93"/>
        <v>1</v>
      </c>
      <c r="O436" s="5">
        <f t="shared" si="94"/>
        <v>0</v>
      </c>
      <c r="AI436" s="3"/>
      <c r="AJ436" s="3"/>
    </row>
    <row r="437" spans="1:36" ht="12.75" customHeight="1">
      <c r="A437" s="32">
        <v>1202</v>
      </c>
      <c r="F437" s="32">
        <v>527</v>
      </c>
      <c r="H437" s="33"/>
      <c r="I437" s="5"/>
      <c r="J437" s="5"/>
      <c r="L437" s="5">
        <f>F437/E436</f>
        <v>0.91972076788830714</v>
      </c>
      <c r="M437" s="20">
        <v>550</v>
      </c>
      <c r="N437" s="3">
        <f t="shared" si="93"/>
        <v>0.92592592592592593</v>
      </c>
      <c r="O437" s="5">
        <f t="shared" si="94"/>
        <v>7.407407407407407E-2</v>
      </c>
      <c r="AI437" s="3"/>
      <c r="AJ437" s="3"/>
    </row>
    <row r="438" spans="1:36" ht="12.75" customHeight="1">
      <c r="A438" s="32">
        <v>1301</v>
      </c>
      <c r="G438" s="32">
        <v>518</v>
      </c>
      <c r="H438" s="33">
        <v>465</v>
      </c>
      <c r="I438" s="5"/>
      <c r="J438" s="5"/>
      <c r="L438" s="5">
        <f>G438/F437</f>
        <v>0.98292220113851991</v>
      </c>
      <c r="M438" s="20">
        <v>532</v>
      </c>
      <c r="N438" s="3">
        <f t="shared" si="93"/>
        <v>0.96727272727272728</v>
      </c>
      <c r="O438" s="5">
        <f t="shared" si="94"/>
        <v>3.2727272727272716E-2</v>
      </c>
      <c r="AI438" s="3"/>
      <c r="AJ438" s="3"/>
    </row>
    <row r="439" spans="1:36" ht="12.75" customHeight="1">
      <c r="A439" s="32">
        <v>1302</v>
      </c>
      <c r="G439" s="32">
        <v>32</v>
      </c>
      <c r="H439" s="33">
        <v>27</v>
      </c>
      <c r="I439" s="5"/>
      <c r="J439" s="5"/>
      <c r="L439" s="5"/>
      <c r="M439" s="20">
        <v>40</v>
      </c>
      <c r="N439" s="3"/>
      <c r="O439" s="5"/>
      <c r="AI439" s="3"/>
      <c r="AJ439" s="3"/>
    </row>
    <row r="440" spans="1:36" ht="12.75" customHeight="1">
      <c r="A440" s="32">
        <v>1401</v>
      </c>
      <c r="G440" s="32">
        <v>9</v>
      </c>
      <c r="H440" s="33">
        <v>7</v>
      </c>
      <c r="I440" s="5"/>
      <c r="J440" s="5"/>
      <c r="L440" s="5"/>
      <c r="M440" s="20">
        <v>10</v>
      </c>
      <c r="N440" s="3"/>
      <c r="O440" s="5"/>
      <c r="AI440" s="3"/>
      <c r="AJ440" s="3"/>
    </row>
    <row r="441" spans="1:36" ht="12.75" customHeight="1">
      <c r="A441" s="32">
        <v>1402</v>
      </c>
      <c r="G441" s="32">
        <v>1</v>
      </c>
      <c r="H441" s="33">
        <v>1</v>
      </c>
      <c r="I441" s="5"/>
      <c r="J441" s="5"/>
      <c r="L441" s="5"/>
      <c r="M441" s="20">
        <v>1</v>
      </c>
      <c r="N441" s="3"/>
      <c r="O441" s="5"/>
      <c r="AI441" s="3"/>
      <c r="AJ441" s="3"/>
    </row>
    <row r="442" spans="1:36" ht="12.75" customHeight="1">
      <c r="H442" s="32">
        <f>SUM(H438:H441)</f>
        <v>500</v>
      </c>
      <c r="I442" s="5">
        <f>H438/B433</f>
        <v>0.68991097922848665</v>
      </c>
      <c r="J442" s="5">
        <f>H442/B433</f>
        <v>0.74183976261127593</v>
      </c>
      <c r="K442" s="5">
        <f>J442-I442</f>
        <v>5.1928783382789279E-2</v>
      </c>
      <c r="L442" s="5"/>
      <c r="M442" s="6"/>
      <c r="N442" s="6"/>
      <c r="O442" s="5"/>
      <c r="AI442" s="3"/>
      <c r="AJ442" s="3"/>
    </row>
    <row r="443" spans="1:36" ht="12.75" customHeight="1">
      <c r="A443" s="44" t="s">
        <v>80</v>
      </c>
      <c r="I443" s="5"/>
      <c r="J443" s="5"/>
      <c r="L443" s="5"/>
      <c r="M443" s="6"/>
      <c r="N443" s="6"/>
      <c r="O443" s="5"/>
      <c r="AI443" s="3"/>
      <c r="AJ443" s="3"/>
    </row>
    <row r="444" spans="1:36" ht="25.5" customHeight="1">
      <c r="B444" s="185" t="s">
        <v>1</v>
      </c>
      <c r="C444" s="186"/>
      <c r="D444" s="186"/>
      <c r="E444" s="186"/>
      <c r="F444" s="186"/>
      <c r="G444" s="186"/>
      <c r="I444" s="7" t="s">
        <v>2</v>
      </c>
      <c r="J444" s="7" t="s">
        <v>3</v>
      </c>
      <c r="K444" s="8" t="s">
        <v>4</v>
      </c>
      <c r="L444" s="7" t="s">
        <v>5</v>
      </c>
      <c r="M444" s="9" t="s">
        <v>6</v>
      </c>
      <c r="N444" s="9" t="s">
        <v>7</v>
      </c>
      <c r="O444" s="10" t="s">
        <v>8</v>
      </c>
      <c r="AI444" s="3"/>
      <c r="AJ444" s="3"/>
    </row>
    <row r="445" spans="1:36" ht="12.75" customHeight="1">
      <c r="A445" s="12" t="s">
        <v>9</v>
      </c>
      <c r="B445" s="13">
        <v>1</v>
      </c>
      <c r="C445" s="13">
        <v>2</v>
      </c>
      <c r="D445" s="13">
        <v>3</v>
      </c>
      <c r="E445" s="13">
        <v>4</v>
      </c>
      <c r="F445" s="13">
        <v>5</v>
      </c>
      <c r="G445" s="13">
        <v>6</v>
      </c>
      <c r="H445" s="14" t="s">
        <v>10</v>
      </c>
      <c r="I445" s="41"/>
      <c r="J445" s="15"/>
      <c r="K445" s="16"/>
      <c r="L445" s="17"/>
      <c r="M445" s="6"/>
      <c r="N445" s="6"/>
      <c r="O445" s="5"/>
      <c r="AI445" s="3"/>
      <c r="AJ445" s="3"/>
    </row>
    <row r="446" spans="1:36" ht="12.75" customHeight="1">
      <c r="A446" s="31" t="s">
        <v>64</v>
      </c>
      <c r="B446" s="13">
        <v>244</v>
      </c>
      <c r="C446" s="13"/>
      <c r="D446" s="13"/>
      <c r="E446" s="13"/>
      <c r="F446" s="13"/>
      <c r="G446" s="13"/>
      <c r="H446" s="33"/>
      <c r="I446" s="41"/>
      <c r="J446" s="15"/>
      <c r="K446" s="16"/>
      <c r="L446" s="17"/>
      <c r="M446" s="20">
        <f>B446</f>
        <v>244</v>
      </c>
      <c r="N446" s="6"/>
      <c r="O446" s="5"/>
      <c r="AI446" s="3"/>
      <c r="AJ446" s="3"/>
    </row>
    <row r="447" spans="1:36" ht="12.75" customHeight="1">
      <c r="A447" s="32">
        <v>1102</v>
      </c>
      <c r="C447" s="32">
        <v>147</v>
      </c>
      <c r="H447" s="33"/>
      <c r="I447" s="5"/>
      <c r="J447" s="5"/>
      <c r="L447" s="5">
        <f>C447/B446</f>
        <v>0.60245901639344257</v>
      </c>
      <c r="M447" s="20">
        <v>147</v>
      </c>
      <c r="N447" s="3">
        <f t="shared" ref="N447:N451" si="95">M447/M446</f>
        <v>0.60245901639344257</v>
      </c>
      <c r="O447" s="5">
        <f t="shared" ref="O447:O451" si="96">100%-N447</f>
        <v>0.39754098360655743</v>
      </c>
      <c r="AI447" s="3"/>
      <c r="AJ447" s="3"/>
    </row>
    <row r="448" spans="1:36" ht="12.75" customHeight="1">
      <c r="A448" s="32">
        <v>1201</v>
      </c>
      <c r="D448" s="32">
        <v>145</v>
      </c>
      <c r="H448" s="33"/>
      <c r="I448" s="5"/>
      <c r="J448" s="5"/>
      <c r="L448" s="5">
        <f>D448/C447</f>
        <v>0.98639455782312924</v>
      </c>
      <c r="M448" s="20">
        <v>146</v>
      </c>
      <c r="N448" s="3">
        <f t="shared" si="95"/>
        <v>0.99319727891156462</v>
      </c>
      <c r="O448" s="5">
        <f t="shared" si="96"/>
        <v>6.8027210884353817E-3</v>
      </c>
      <c r="Q448" s="3">
        <f>M448/M446</f>
        <v>0.59836065573770492</v>
      </c>
      <c r="AI448" s="3"/>
      <c r="AJ448" s="3"/>
    </row>
    <row r="449" spans="1:36" ht="12.75" customHeight="1">
      <c r="A449" s="32">
        <v>1202</v>
      </c>
      <c r="E449" s="32">
        <v>117</v>
      </c>
      <c r="H449" s="33"/>
      <c r="I449" s="5"/>
      <c r="J449" s="5"/>
      <c r="L449" s="5">
        <f>E449/D448</f>
        <v>0.80689655172413788</v>
      </c>
      <c r="M449" s="20">
        <v>127</v>
      </c>
      <c r="N449" s="3">
        <f t="shared" si="95"/>
        <v>0.86986301369863017</v>
      </c>
      <c r="O449" s="5">
        <f t="shared" si="96"/>
        <v>0.13013698630136983</v>
      </c>
      <c r="AI449" s="3"/>
      <c r="AJ449" s="3"/>
    </row>
    <row r="450" spans="1:36" ht="12.75" customHeight="1">
      <c r="A450" s="32">
        <v>1301</v>
      </c>
      <c r="F450" s="32">
        <v>103</v>
      </c>
      <c r="H450" s="33"/>
      <c r="I450" s="5"/>
      <c r="J450" s="5"/>
      <c r="L450" s="5">
        <f>F450/E449</f>
        <v>0.88034188034188032</v>
      </c>
      <c r="M450" s="20">
        <v>117</v>
      </c>
      <c r="N450" s="3">
        <f t="shared" si="95"/>
        <v>0.92125984251968507</v>
      </c>
      <c r="O450" s="5">
        <f t="shared" si="96"/>
        <v>7.8740157480314932E-2</v>
      </c>
      <c r="AI450" s="3"/>
      <c r="AJ450" s="3"/>
    </row>
    <row r="451" spans="1:36" ht="12.75" customHeight="1">
      <c r="A451" s="32">
        <v>1302</v>
      </c>
      <c r="G451" s="32">
        <v>76</v>
      </c>
      <c r="H451" s="33">
        <v>52</v>
      </c>
      <c r="I451" s="5"/>
      <c r="J451" s="5"/>
      <c r="L451" s="5">
        <f>G451/F450</f>
        <v>0.73786407766990292</v>
      </c>
      <c r="M451" s="20">
        <v>89</v>
      </c>
      <c r="N451" s="3">
        <f t="shared" si="95"/>
        <v>0.76068376068376065</v>
      </c>
      <c r="O451" s="5">
        <f t="shared" si="96"/>
        <v>0.23931623931623935</v>
      </c>
      <c r="AI451" s="3"/>
      <c r="AJ451" s="3"/>
    </row>
    <row r="452" spans="1:36" ht="12.75" customHeight="1">
      <c r="A452" s="32">
        <v>1401</v>
      </c>
      <c r="G452" s="32">
        <v>26</v>
      </c>
      <c r="H452" s="33">
        <v>15</v>
      </c>
      <c r="I452" s="5"/>
      <c r="J452" s="5"/>
      <c r="L452" s="5"/>
      <c r="M452" s="20">
        <v>31</v>
      </c>
      <c r="N452" s="3"/>
      <c r="O452" s="5"/>
      <c r="AI452" s="3"/>
      <c r="AJ452" s="3"/>
    </row>
    <row r="453" spans="1:36" ht="12.75" customHeight="1">
      <c r="A453" s="32">
        <v>1402</v>
      </c>
      <c r="G453" s="32">
        <v>10</v>
      </c>
      <c r="H453" s="33">
        <v>6</v>
      </c>
      <c r="I453" s="5"/>
      <c r="J453" s="5"/>
      <c r="L453" s="5"/>
      <c r="M453" s="20">
        <v>11</v>
      </c>
      <c r="N453" s="3"/>
      <c r="O453" s="5"/>
      <c r="AI453" s="3"/>
      <c r="AJ453" s="3"/>
    </row>
    <row r="454" spans="1:36" ht="12.75" customHeight="1">
      <c r="H454" s="33"/>
      <c r="I454" s="5"/>
      <c r="J454" s="5"/>
      <c r="L454" s="5"/>
      <c r="M454" s="20"/>
      <c r="N454" s="3"/>
      <c r="O454" s="5"/>
      <c r="AI454" s="3"/>
      <c r="AJ454" s="3"/>
    </row>
    <row r="455" spans="1:36" ht="12.75" customHeight="1">
      <c r="H455" s="32">
        <f>SUM(H451:H453)</f>
        <v>73</v>
      </c>
      <c r="I455" s="5">
        <f>H451/B446</f>
        <v>0.21311475409836064</v>
      </c>
      <c r="J455" s="5">
        <f>H455/B446</f>
        <v>0.29918032786885246</v>
      </c>
      <c r="K455" s="5">
        <f>J455-I455</f>
        <v>8.6065573770491816E-2</v>
      </c>
      <c r="L455" s="5"/>
      <c r="M455" s="6"/>
      <c r="N455" s="6"/>
      <c r="O455" s="5"/>
      <c r="AI455" s="3"/>
      <c r="AJ455" s="3"/>
    </row>
    <row r="456" spans="1:36" ht="12.75" customHeight="1">
      <c r="A456" s="44" t="s">
        <v>81</v>
      </c>
      <c r="I456" s="5"/>
      <c r="J456" s="5"/>
      <c r="L456" s="5"/>
      <c r="M456" s="6"/>
      <c r="N456" s="6"/>
      <c r="O456" s="5"/>
      <c r="AI456" s="3"/>
      <c r="AJ456" s="3"/>
    </row>
    <row r="457" spans="1:36" ht="25.5" customHeight="1">
      <c r="B457" s="185" t="s">
        <v>1</v>
      </c>
      <c r="C457" s="186"/>
      <c r="D457" s="186"/>
      <c r="E457" s="186"/>
      <c r="F457" s="186"/>
      <c r="G457" s="186"/>
      <c r="I457" s="7" t="s">
        <v>2</v>
      </c>
      <c r="J457" s="7" t="s">
        <v>3</v>
      </c>
      <c r="K457" s="8" t="s">
        <v>4</v>
      </c>
      <c r="L457" s="7" t="s">
        <v>5</v>
      </c>
      <c r="M457" s="9" t="s">
        <v>6</v>
      </c>
      <c r="N457" s="9" t="s">
        <v>7</v>
      </c>
      <c r="O457" s="10" t="s">
        <v>8</v>
      </c>
      <c r="AI457" s="3"/>
      <c r="AJ457" s="3"/>
    </row>
    <row r="458" spans="1:36" ht="12.75" customHeight="1">
      <c r="A458" s="12" t="s">
        <v>9</v>
      </c>
      <c r="B458" s="13">
        <v>1</v>
      </c>
      <c r="C458" s="13">
        <v>2</v>
      </c>
      <c r="D458" s="13">
        <v>3</v>
      </c>
      <c r="E458" s="13">
        <v>4</v>
      </c>
      <c r="F458" s="13">
        <v>5</v>
      </c>
      <c r="G458" s="13">
        <v>6</v>
      </c>
      <c r="H458" s="14" t="s">
        <v>10</v>
      </c>
      <c r="I458" s="41"/>
      <c r="J458" s="15"/>
      <c r="K458" s="16"/>
      <c r="L458" s="17"/>
      <c r="M458" s="6"/>
      <c r="N458" s="6"/>
      <c r="O458" s="5"/>
      <c r="AI458" s="3"/>
      <c r="AJ458" s="3"/>
    </row>
    <row r="459" spans="1:36" ht="12.75" customHeight="1">
      <c r="A459" s="31" t="s">
        <v>65</v>
      </c>
      <c r="B459" s="13">
        <v>698</v>
      </c>
      <c r="C459" s="13"/>
      <c r="D459" s="13"/>
      <c r="E459" s="13"/>
      <c r="F459" s="13"/>
      <c r="G459" s="13"/>
      <c r="H459" s="33"/>
      <c r="I459" s="41"/>
      <c r="J459" s="15"/>
      <c r="K459" s="16"/>
      <c r="L459" s="17"/>
      <c r="M459" s="20">
        <f>B459</f>
        <v>698</v>
      </c>
      <c r="N459" s="6"/>
      <c r="O459" s="5"/>
      <c r="AI459" s="3"/>
      <c r="AJ459" s="3"/>
    </row>
    <row r="460" spans="1:36" ht="12.75" customHeight="1">
      <c r="A460" s="32">
        <v>1201</v>
      </c>
      <c r="C460" s="32">
        <v>659</v>
      </c>
      <c r="H460" s="33"/>
      <c r="I460" s="5"/>
      <c r="J460" s="5"/>
      <c r="L460" s="5">
        <f>C460/B459</f>
        <v>0.94412607449856734</v>
      </c>
      <c r="M460" s="20">
        <v>680</v>
      </c>
      <c r="N460" s="3">
        <f t="shared" ref="N460:N464" si="97">M460/M459</f>
        <v>0.97421203438395421</v>
      </c>
      <c r="O460" s="5">
        <f t="shared" ref="O460:O464" si="98">100%-N460</f>
        <v>2.5787965616045794E-2</v>
      </c>
      <c r="AI460" s="3"/>
      <c r="AJ460" s="3"/>
    </row>
    <row r="461" spans="1:36" ht="12.75" customHeight="1">
      <c r="A461" s="32">
        <v>1202</v>
      </c>
      <c r="D461" s="32">
        <v>588</v>
      </c>
      <c r="H461" s="33"/>
      <c r="I461" s="5"/>
      <c r="J461" s="5"/>
      <c r="L461" s="5">
        <f>D461/C460</f>
        <v>0.89226100151745069</v>
      </c>
      <c r="M461" s="20">
        <v>597</v>
      </c>
      <c r="N461" s="3">
        <f t="shared" si="97"/>
        <v>0.87794117647058822</v>
      </c>
      <c r="O461" s="5">
        <f t="shared" si="98"/>
        <v>0.12205882352941178</v>
      </c>
      <c r="Q461" s="3">
        <f>M461/M459</f>
        <v>0.85530085959885382</v>
      </c>
      <c r="AI461" s="3"/>
      <c r="AJ461" s="3"/>
    </row>
    <row r="462" spans="1:36" ht="12.75" customHeight="1">
      <c r="A462" s="32">
        <v>1301</v>
      </c>
      <c r="E462" s="32">
        <v>560</v>
      </c>
      <c r="H462" s="33"/>
      <c r="I462" s="5"/>
      <c r="J462" s="5"/>
      <c r="L462" s="5">
        <f>E462/D461</f>
        <v>0.95238095238095233</v>
      </c>
      <c r="M462" s="20">
        <v>580</v>
      </c>
      <c r="N462" s="3">
        <f t="shared" si="97"/>
        <v>0.9715242881072027</v>
      </c>
      <c r="O462" s="5">
        <f t="shared" si="98"/>
        <v>2.8475711892797295E-2</v>
      </c>
      <c r="AI462" s="3"/>
      <c r="AJ462" s="3"/>
    </row>
    <row r="463" spans="1:36" ht="12.75" customHeight="1">
      <c r="A463" s="32">
        <v>1302</v>
      </c>
      <c r="F463" s="32">
        <v>527</v>
      </c>
      <c r="H463" s="33"/>
      <c r="I463" s="5"/>
      <c r="J463" s="5"/>
      <c r="L463" s="5">
        <f>F463/E462</f>
        <v>0.94107142857142856</v>
      </c>
      <c r="M463" s="20">
        <v>541</v>
      </c>
      <c r="N463" s="3">
        <f t="shared" si="97"/>
        <v>0.9327586206896552</v>
      </c>
      <c r="O463" s="5">
        <f t="shared" si="98"/>
        <v>6.7241379310344795E-2</v>
      </c>
      <c r="AI463" s="3"/>
      <c r="AJ463" s="3"/>
    </row>
    <row r="464" spans="1:36" ht="12.75" customHeight="1">
      <c r="A464" s="32">
        <v>1401</v>
      </c>
      <c r="G464" s="32">
        <v>503</v>
      </c>
      <c r="H464" s="33">
        <f>443+7+1</f>
        <v>451</v>
      </c>
      <c r="I464" s="5"/>
      <c r="J464" s="5"/>
      <c r="L464" s="5">
        <f>G464/F463</f>
        <v>0.95445920303605314</v>
      </c>
      <c r="M464" s="20">
        <v>521</v>
      </c>
      <c r="N464" s="3">
        <f t="shared" si="97"/>
        <v>0.9630314232902033</v>
      </c>
      <c r="O464" s="5">
        <f t="shared" si="98"/>
        <v>3.6968576709796697E-2</v>
      </c>
      <c r="AI464" s="3"/>
      <c r="AJ464" s="3"/>
    </row>
    <row r="465" spans="1:36" ht="12.75" customHeight="1">
      <c r="A465" s="32">
        <v>1402</v>
      </c>
      <c r="G465" s="32">
        <v>45</v>
      </c>
      <c r="H465" s="33">
        <v>26</v>
      </c>
      <c r="I465" s="5"/>
      <c r="J465" s="5"/>
      <c r="L465" s="5"/>
      <c r="M465" s="20">
        <v>52</v>
      </c>
      <c r="N465" s="3"/>
      <c r="O465" s="5"/>
      <c r="AI465" s="3"/>
      <c r="AJ465" s="3"/>
    </row>
    <row r="466" spans="1:36" ht="12.75" customHeight="1">
      <c r="A466" s="32">
        <v>1501</v>
      </c>
      <c r="G466" s="32">
        <v>7</v>
      </c>
      <c r="H466" s="33">
        <v>6</v>
      </c>
      <c r="I466" s="5"/>
      <c r="J466" s="5"/>
      <c r="L466" s="5"/>
      <c r="M466" s="20">
        <v>9</v>
      </c>
      <c r="N466" s="3"/>
      <c r="O466" s="5"/>
      <c r="AI466" s="3"/>
      <c r="AJ466" s="3"/>
    </row>
    <row r="467" spans="1:36" ht="12.75" customHeight="1">
      <c r="A467" s="32">
        <v>1502</v>
      </c>
      <c r="G467" s="32">
        <v>2</v>
      </c>
      <c r="H467" s="33">
        <v>1</v>
      </c>
      <c r="I467" s="5"/>
      <c r="J467" s="5"/>
      <c r="L467" s="5"/>
      <c r="M467" s="20">
        <v>2</v>
      </c>
      <c r="N467" s="3"/>
      <c r="O467" s="5"/>
      <c r="AI467" s="3"/>
      <c r="AJ467" s="3"/>
    </row>
    <row r="468" spans="1:36" ht="12.75" customHeight="1">
      <c r="H468" s="32">
        <f>SUM(H464:H467)</f>
        <v>484</v>
      </c>
      <c r="I468" s="5">
        <f>H464/B459</f>
        <v>0.64613180515759316</v>
      </c>
      <c r="J468" s="5">
        <f>H468/B459</f>
        <v>0.69340974212034379</v>
      </c>
      <c r="K468" s="5">
        <f>J468-I468</f>
        <v>4.7277936962750622E-2</v>
      </c>
      <c r="L468" s="5"/>
      <c r="M468" s="6"/>
      <c r="N468" s="6"/>
      <c r="O468" s="5"/>
      <c r="AI468" s="3"/>
      <c r="AJ468" s="3"/>
    </row>
    <row r="469" spans="1:36" ht="12.75" customHeight="1">
      <c r="A469" s="44" t="s">
        <v>82</v>
      </c>
      <c r="I469" s="5"/>
      <c r="J469" s="5"/>
      <c r="L469" s="5"/>
      <c r="M469" s="6"/>
      <c r="N469" s="6"/>
      <c r="O469" s="5"/>
      <c r="AI469" s="3"/>
      <c r="AJ469" s="3"/>
    </row>
    <row r="470" spans="1:36" ht="25.5" customHeight="1">
      <c r="B470" s="185" t="s">
        <v>1</v>
      </c>
      <c r="C470" s="186"/>
      <c r="D470" s="186"/>
      <c r="E470" s="186"/>
      <c r="F470" s="186"/>
      <c r="G470" s="186"/>
      <c r="I470" s="7" t="s">
        <v>2</v>
      </c>
      <c r="J470" s="7" t="s">
        <v>3</v>
      </c>
      <c r="K470" s="8" t="s">
        <v>4</v>
      </c>
      <c r="L470" s="7" t="s">
        <v>5</v>
      </c>
      <c r="M470" s="9" t="s">
        <v>6</v>
      </c>
      <c r="N470" s="9" t="s">
        <v>7</v>
      </c>
      <c r="O470" s="5"/>
      <c r="AI470" s="3"/>
      <c r="AJ470" s="3"/>
    </row>
    <row r="471" spans="1:36" ht="12.75" customHeight="1">
      <c r="A471" s="12" t="s">
        <v>9</v>
      </c>
      <c r="B471" s="13">
        <v>1</v>
      </c>
      <c r="C471" s="13">
        <v>2</v>
      </c>
      <c r="D471" s="13">
        <v>3</v>
      </c>
      <c r="E471" s="13">
        <v>4</v>
      </c>
      <c r="F471" s="13">
        <v>5</v>
      </c>
      <c r="G471" s="13">
        <v>6</v>
      </c>
      <c r="H471" s="14" t="s">
        <v>10</v>
      </c>
      <c r="I471" s="41"/>
      <c r="J471" s="15"/>
      <c r="K471" s="16"/>
      <c r="L471" s="17"/>
      <c r="M471" s="6"/>
      <c r="N471" s="6"/>
      <c r="O471" s="5"/>
      <c r="AI471" s="3"/>
      <c r="AJ471" s="3"/>
    </row>
    <row r="472" spans="1:36" ht="12.75" customHeight="1">
      <c r="A472" s="31" t="s">
        <v>66</v>
      </c>
      <c r="B472" s="13">
        <v>231</v>
      </c>
      <c r="C472" s="13"/>
      <c r="D472" s="13"/>
      <c r="E472" s="13"/>
      <c r="F472" s="13"/>
      <c r="G472" s="13"/>
      <c r="H472" s="19"/>
      <c r="I472" s="41"/>
      <c r="J472" s="15"/>
      <c r="K472" s="16"/>
      <c r="L472" s="17"/>
      <c r="M472" s="20">
        <f>B472</f>
        <v>231</v>
      </c>
      <c r="N472" s="6"/>
      <c r="O472" s="5"/>
      <c r="AI472" s="3"/>
      <c r="AJ472" s="3"/>
    </row>
    <row r="473" spans="1:36" ht="12.75" customHeight="1">
      <c r="A473" s="32">
        <v>1202</v>
      </c>
      <c r="B473" s="13"/>
      <c r="C473" s="13">
        <v>117</v>
      </c>
      <c r="D473" s="13"/>
      <c r="E473" s="13"/>
      <c r="F473" s="13"/>
      <c r="G473" s="13"/>
      <c r="H473" s="33"/>
      <c r="I473" s="41"/>
      <c r="J473" s="41"/>
      <c r="K473" s="41"/>
      <c r="L473" s="17">
        <f>C473/B472</f>
        <v>0.50649350649350644</v>
      </c>
      <c r="M473" s="20">
        <v>117</v>
      </c>
      <c r="N473" s="3">
        <f t="shared" ref="N473:N477" si="99">M473/M472</f>
        <v>0.50649350649350644</v>
      </c>
      <c r="O473" s="5">
        <f t="shared" ref="O473:O477" si="100">100%-N473</f>
        <v>0.49350649350649356</v>
      </c>
      <c r="AI473" s="3"/>
      <c r="AJ473" s="3"/>
    </row>
    <row r="474" spans="1:36" ht="12.75" customHeight="1">
      <c r="A474" s="32">
        <v>1301</v>
      </c>
      <c r="D474" s="32">
        <v>108</v>
      </c>
      <c r="H474" s="33"/>
      <c r="I474" s="5"/>
      <c r="J474" s="5"/>
      <c r="L474" s="5">
        <f>D474/C473</f>
        <v>0.92307692307692313</v>
      </c>
      <c r="M474" s="20">
        <v>114</v>
      </c>
      <c r="N474" s="3">
        <f t="shared" si="99"/>
        <v>0.97435897435897434</v>
      </c>
      <c r="O474" s="5">
        <f t="shared" si="100"/>
        <v>2.5641025641025661E-2</v>
      </c>
      <c r="Q474" s="3">
        <f>M474/M472</f>
        <v>0.4935064935064935</v>
      </c>
      <c r="AI474" s="3"/>
      <c r="AJ474" s="3"/>
    </row>
    <row r="475" spans="1:36" ht="12.75" customHeight="1">
      <c r="A475" s="32">
        <v>1302</v>
      </c>
      <c r="E475" s="32">
        <v>93</v>
      </c>
      <c r="H475" s="33"/>
      <c r="I475" s="5"/>
      <c r="J475" s="5"/>
      <c r="L475" s="5">
        <f>E475/D474</f>
        <v>0.86111111111111116</v>
      </c>
      <c r="M475" s="20">
        <v>104</v>
      </c>
      <c r="N475" s="3">
        <f t="shared" si="99"/>
        <v>0.91228070175438591</v>
      </c>
      <c r="O475" s="5">
        <f t="shared" si="100"/>
        <v>8.7719298245614086E-2</v>
      </c>
      <c r="AI475" s="3"/>
      <c r="AJ475" s="3"/>
    </row>
    <row r="476" spans="1:36" ht="12.75" customHeight="1">
      <c r="A476" s="32">
        <v>1401</v>
      </c>
      <c r="F476" s="32">
        <v>90</v>
      </c>
      <c r="H476" s="33"/>
      <c r="I476" s="5"/>
      <c r="J476" s="5"/>
      <c r="L476" s="5">
        <f>F476/E475</f>
        <v>0.967741935483871</v>
      </c>
      <c r="M476" s="20">
        <v>104</v>
      </c>
      <c r="N476" s="3">
        <f t="shared" si="99"/>
        <v>1</v>
      </c>
      <c r="O476" s="5">
        <f t="shared" si="100"/>
        <v>0</v>
      </c>
      <c r="AI476" s="3"/>
      <c r="AJ476" s="3"/>
    </row>
    <row r="477" spans="1:36" ht="12.75" customHeight="1">
      <c r="A477" s="32">
        <v>1402</v>
      </c>
      <c r="G477" s="32">
        <v>77</v>
      </c>
      <c r="H477" s="33">
        <v>40</v>
      </c>
      <c r="I477" s="5"/>
      <c r="J477" s="5"/>
      <c r="L477" s="5">
        <f>G477/F476</f>
        <v>0.85555555555555551</v>
      </c>
      <c r="M477" s="20">
        <v>85</v>
      </c>
      <c r="N477" s="3">
        <f t="shared" si="99"/>
        <v>0.81730769230769229</v>
      </c>
      <c r="O477" s="5">
        <f t="shared" si="100"/>
        <v>0.18269230769230771</v>
      </c>
      <c r="AI477" s="3"/>
      <c r="AJ477" s="3"/>
    </row>
    <row r="478" spans="1:36" ht="12.75" customHeight="1">
      <c r="A478" s="32">
        <v>1501</v>
      </c>
      <c r="G478" s="32">
        <v>19</v>
      </c>
      <c r="H478" s="33">
        <v>20</v>
      </c>
      <c r="I478" s="5"/>
      <c r="J478" s="5"/>
      <c r="L478" s="5"/>
      <c r="M478" s="20">
        <v>26</v>
      </c>
      <c r="N478" s="3"/>
      <c r="O478" s="5"/>
      <c r="AI478" s="3"/>
      <c r="AJ478" s="3"/>
    </row>
    <row r="479" spans="1:36" ht="12.75" customHeight="1">
      <c r="A479" s="32">
        <v>1502</v>
      </c>
      <c r="G479" s="32">
        <v>2</v>
      </c>
      <c r="H479" s="33">
        <v>1</v>
      </c>
      <c r="I479" s="5"/>
      <c r="J479" s="5"/>
      <c r="L479" s="5"/>
      <c r="M479" s="20">
        <v>3</v>
      </c>
      <c r="N479" s="3"/>
      <c r="O479" s="5"/>
      <c r="AI479" s="3"/>
      <c r="AJ479" s="3"/>
    </row>
    <row r="480" spans="1:36" ht="12.75" customHeight="1">
      <c r="A480" s="32">
        <v>1601</v>
      </c>
      <c r="G480" s="32">
        <v>2</v>
      </c>
      <c r="H480" s="33"/>
      <c r="I480" s="5"/>
      <c r="J480" s="5"/>
      <c r="L480" s="5"/>
      <c r="M480" s="20">
        <v>2</v>
      </c>
      <c r="N480" s="3"/>
      <c r="O480" s="5"/>
      <c r="AI480" s="3"/>
      <c r="AJ480" s="3"/>
    </row>
    <row r="481" spans="1:36" ht="12.75" customHeight="1">
      <c r="H481" s="32">
        <f>SUM(H477)</f>
        <v>40</v>
      </c>
      <c r="I481" s="5">
        <f>H477/B472</f>
        <v>0.17316017316017315</v>
      </c>
      <c r="J481" s="5">
        <f>H481/B472</f>
        <v>0.17316017316017315</v>
      </c>
      <c r="K481" s="5">
        <f>J481-I481</f>
        <v>0</v>
      </c>
      <c r="L481" s="5"/>
      <c r="M481" s="6"/>
      <c r="N481" s="6"/>
      <c r="O481" s="5"/>
      <c r="AI481" s="3"/>
      <c r="AJ481" s="3"/>
    </row>
    <row r="482" spans="1:36" ht="12.75" customHeight="1">
      <c r="A482" s="44" t="s">
        <v>84</v>
      </c>
      <c r="I482" s="5"/>
      <c r="J482" s="5"/>
      <c r="L482" s="5"/>
      <c r="M482" s="6"/>
      <c r="N482" s="6"/>
      <c r="O482" s="5"/>
      <c r="AI482" s="3"/>
      <c r="AJ482" s="3"/>
    </row>
    <row r="483" spans="1:36" ht="25.5" customHeight="1">
      <c r="B483" s="185" t="s">
        <v>1</v>
      </c>
      <c r="C483" s="186"/>
      <c r="D483" s="186"/>
      <c r="E483" s="186"/>
      <c r="F483" s="186"/>
      <c r="G483" s="186"/>
      <c r="I483" s="7" t="s">
        <v>2</v>
      </c>
      <c r="J483" s="7" t="s">
        <v>3</v>
      </c>
      <c r="K483" s="8" t="s">
        <v>4</v>
      </c>
      <c r="L483" s="7" t="s">
        <v>5</v>
      </c>
      <c r="M483" s="9" t="s">
        <v>6</v>
      </c>
      <c r="N483" s="9" t="s">
        <v>7</v>
      </c>
      <c r="O483" s="5"/>
      <c r="AI483" s="3"/>
      <c r="AJ483" s="3"/>
    </row>
    <row r="484" spans="1:36" ht="12.75" customHeight="1">
      <c r="A484" s="12" t="s">
        <v>9</v>
      </c>
      <c r="B484" s="13">
        <v>1</v>
      </c>
      <c r="C484" s="13">
        <v>2</v>
      </c>
      <c r="D484" s="13">
        <v>3</v>
      </c>
      <c r="E484" s="13">
        <v>4</v>
      </c>
      <c r="F484" s="13">
        <v>5</v>
      </c>
      <c r="G484" s="13">
        <v>6</v>
      </c>
      <c r="H484" s="14" t="s">
        <v>10</v>
      </c>
      <c r="I484" s="41"/>
      <c r="J484" s="15"/>
      <c r="K484" s="16"/>
      <c r="L484" s="17"/>
      <c r="M484" s="6"/>
      <c r="N484" s="6"/>
      <c r="O484" s="5"/>
      <c r="AI484" s="3"/>
      <c r="AJ484" s="3"/>
    </row>
    <row r="485" spans="1:36" ht="12.75" customHeight="1">
      <c r="A485" s="31" t="s">
        <v>70</v>
      </c>
      <c r="B485" s="13">
        <v>727</v>
      </c>
      <c r="C485" s="13"/>
      <c r="D485" s="13"/>
      <c r="E485" s="13"/>
      <c r="F485" s="13"/>
      <c r="G485" s="13"/>
      <c r="H485" s="19"/>
      <c r="I485" s="41"/>
      <c r="J485" s="15"/>
      <c r="K485" s="16"/>
      <c r="L485" s="17"/>
      <c r="M485" s="20">
        <f>B485</f>
        <v>727</v>
      </c>
      <c r="N485" s="6"/>
      <c r="O485" s="5"/>
      <c r="AI485" s="3"/>
      <c r="AJ485" s="3"/>
    </row>
    <row r="486" spans="1:36" ht="12.75" customHeight="1">
      <c r="A486" s="32">
        <v>1301</v>
      </c>
      <c r="B486" s="13"/>
      <c r="C486" s="13">
        <v>592</v>
      </c>
      <c r="D486" s="13"/>
      <c r="E486" s="13"/>
      <c r="F486" s="13"/>
      <c r="G486" s="13"/>
      <c r="H486" s="33"/>
      <c r="I486" s="41"/>
      <c r="J486" s="41"/>
      <c r="K486" s="41"/>
      <c r="L486" s="17">
        <f>C486/B485</f>
        <v>0.81430536451169189</v>
      </c>
      <c r="M486" s="20">
        <v>600</v>
      </c>
      <c r="N486" s="3">
        <f t="shared" ref="N486:N490" si="101">M486/M485</f>
        <v>0.82530949105914719</v>
      </c>
      <c r="O486" s="5">
        <f t="shared" ref="O486:O490" si="102">100%-N486</f>
        <v>0.17469050894085281</v>
      </c>
      <c r="AI486" s="3"/>
      <c r="AJ486" s="3"/>
    </row>
    <row r="487" spans="1:36" ht="12.75" customHeight="1">
      <c r="A487" s="32">
        <v>1302</v>
      </c>
      <c r="D487" s="32">
        <v>559</v>
      </c>
      <c r="H487" s="33"/>
      <c r="I487" s="5"/>
      <c r="J487" s="5"/>
      <c r="L487" s="5">
        <f>D487/C486</f>
        <v>0.9442567567567568</v>
      </c>
      <c r="M487" s="20">
        <v>568</v>
      </c>
      <c r="N487" s="3">
        <f t="shared" si="101"/>
        <v>0.94666666666666666</v>
      </c>
      <c r="O487" s="5">
        <f t="shared" si="102"/>
        <v>5.3333333333333344E-2</v>
      </c>
      <c r="Q487" s="3">
        <f>M487/M485</f>
        <v>0.78129298486932597</v>
      </c>
      <c r="AI487" s="3"/>
      <c r="AJ487" s="3"/>
    </row>
    <row r="488" spans="1:36" ht="12.75" customHeight="1">
      <c r="A488" s="32">
        <v>1401</v>
      </c>
      <c r="E488" s="32">
        <v>531</v>
      </c>
      <c r="H488" s="33"/>
      <c r="I488" s="5"/>
      <c r="J488" s="5"/>
      <c r="L488" s="5">
        <f>E488/D487</f>
        <v>0.94991055456171736</v>
      </c>
      <c r="M488" s="20">
        <v>554</v>
      </c>
      <c r="N488" s="3">
        <f t="shared" si="101"/>
        <v>0.97535211267605637</v>
      </c>
      <c r="O488" s="5">
        <f t="shared" si="102"/>
        <v>2.4647887323943629E-2</v>
      </c>
      <c r="AI488" s="3"/>
      <c r="AJ488" s="3"/>
    </row>
    <row r="489" spans="1:36" ht="12.75" customHeight="1">
      <c r="A489" s="32">
        <v>1402</v>
      </c>
      <c r="F489" s="32">
        <v>504</v>
      </c>
      <c r="H489" s="33">
        <v>1</v>
      </c>
      <c r="I489" s="5"/>
      <c r="J489" s="5"/>
      <c r="L489" s="5">
        <f>F489/E488</f>
        <v>0.94915254237288138</v>
      </c>
      <c r="M489" s="20">
        <v>522</v>
      </c>
      <c r="N489" s="3">
        <f t="shared" si="101"/>
        <v>0.9422382671480144</v>
      </c>
      <c r="O489" s="5">
        <f t="shared" si="102"/>
        <v>5.7761732851985603E-2</v>
      </c>
      <c r="AI489" s="3"/>
      <c r="AJ489" s="3"/>
    </row>
    <row r="490" spans="1:36" ht="12.75" customHeight="1">
      <c r="A490" s="32">
        <v>1501</v>
      </c>
      <c r="G490" s="32">
        <v>493</v>
      </c>
      <c r="H490" s="33">
        <v>427</v>
      </c>
      <c r="I490" s="5"/>
      <c r="J490" s="5"/>
      <c r="L490" s="5">
        <f>G490/F489</f>
        <v>0.97817460317460314</v>
      </c>
      <c r="M490" s="20">
        <v>511</v>
      </c>
      <c r="N490" s="3">
        <f t="shared" si="101"/>
        <v>0.97892720306513414</v>
      </c>
      <c r="O490" s="5">
        <f t="shared" si="102"/>
        <v>2.1072796934865856E-2</v>
      </c>
      <c r="AI490" s="3"/>
      <c r="AJ490" s="3"/>
    </row>
    <row r="491" spans="1:36" ht="12.75" customHeight="1">
      <c r="A491" s="32">
        <v>1502</v>
      </c>
      <c r="G491" s="32">
        <v>62</v>
      </c>
      <c r="H491" s="33">
        <v>33</v>
      </c>
      <c r="I491" s="5"/>
      <c r="J491" s="5"/>
      <c r="L491" s="5"/>
      <c r="M491" s="20">
        <v>113</v>
      </c>
      <c r="N491" s="3"/>
      <c r="O491" s="5"/>
      <c r="AI491" s="3"/>
      <c r="AJ491" s="3"/>
    </row>
    <row r="492" spans="1:36" ht="12.75" customHeight="1">
      <c r="A492" s="31" t="s">
        <v>83</v>
      </c>
      <c r="G492" s="32">
        <v>13</v>
      </c>
      <c r="H492" s="33">
        <v>12</v>
      </c>
      <c r="I492" s="5"/>
      <c r="J492" s="5"/>
      <c r="L492" s="5"/>
      <c r="M492" s="20">
        <v>17</v>
      </c>
      <c r="N492" s="3"/>
      <c r="O492" s="5"/>
      <c r="AI492" s="3"/>
      <c r="AJ492" s="3"/>
    </row>
    <row r="493" spans="1:36" ht="12.75" customHeight="1">
      <c r="A493" s="32">
        <v>1602</v>
      </c>
      <c r="G493" s="32">
        <v>3</v>
      </c>
      <c r="H493" s="33"/>
      <c r="I493" s="5"/>
      <c r="J493" s="5"/>
      <c r="L493" s="5"/>
      <c r="M493" s="20">
        <v>3</v>
      </c>
      <c r="N493" s="3"/>
      <c r="O493" s="5"/>
      <c r="AI493" s="3"/>
      <c r="AJ493" s="3"/>
    </row>
    <row r="494" spans="1:36" ht="12.75" customHeight="1">
      <c r="A494" s="32">
        <v>1701</v>
      </c>
      <c r="G494" s="32">
        <v>1</v>
      </c>
      <c r="M494" s="20">
        <v>1</v>
      </c>
      <c r="O494" s="5"/>
      <c r="AI494" s="3"/>
      <c r="AJ494" s="3"/>
    </row>
    <row r="495" spans="1:36" ht="12.75" customHeight="1">
      <c r="A495" s="32">
        <v>1702</v>
      </c>
      <c r="O495" s="5"/>
      <c r="AI495" s="3"/>
      <c r="AJ495" s="3"/>
    </row>
    <row r="496" spans="1:36" ht="12.75" customHeight="1">
      <c r="O496" s="5"/>
      <c r="AI496" s="3"/>
      <c r="AJ496" s="3"/>
    </row>
    <row r="497" spans="1:36" ht="12.75" customHeight="1">
      <c r="O497" s="5"/>
      <c r="AI497" s="3"/>
      <c r="AJ497" s="3"/>
    </row>
    <row r="498" spans="1:36" ht="12.75" customHeight="1">
      <c r="O498" s="5"/>
      <c r="AI498" s="3"/>
      <c r="AJ498" s="3"/>
    </row>
    <row r="499" spans="1:36" ht="12.75" customHeight="1">
      <c r="O499" s="5"/>
      <c r="AI499" s="3"/>
      <c r="AJ499" s="3"/>
    </row>
    <row r="500" spans="1:36" ht="12.75" customHeight="1">
      <c r="H500" s="32">
        <f>SUM(H489:H493)</f>
        <v>473</v>
      </c>
      <c r="I500" s="5">
        <f>SUM(H489:H490)/B485</f>
        <v>0.58872077028885827</v>
      </c>
      <c r="J500" s="5">
        <f>H500/B485</f>
        <v>0.65061898211829439</v>
      </c>
      <c r="K500" s="5">
        <f>J500-I500</f>
        <v>6.1898211829436112E-2</v>
      </c>
      <c r="L500" s="5"/>
      <c r="M500" s="6"/>
      <c r="N500" s="6"/>
      <c r="O500" s="5"/>
      <c r="AI500" s="3"/>
      <c r="AJ500" s="3"/>
    </row>
    <row r="501" spans="1:36" ht="12.75" customHeight="1">
      <c r="A501" s="44" t="s">
        <v>85</v>
      </c>
      <c r="I501" s="5"/>
      <c r="J501" s="5"/>
      <c r="L501" s="5"/>
      <c r="M501" s="6"/>
      <c r="N501" s="6"/>
      <c r="O501" s="5"/>
      <c r="AI501" s="3"/>
      <c r="AJ501" s="3"/>
    </row>
    <row r="502" spans="1:36" ht="25.5" customHeight="1">
      <c r="B502" s="185" t="s">
        <v>1</v>
      </c>
      <c r="C502" s="186"/>
      <c r="D502" s="186"/>
      <c r="E502" s="186"/>
      <c r="F502" s="186"/>
      <c r="G502" s="186"/>
      <c r="I502" s="7" t="s">
        <v>2</v>
      </c>
      <c r="J502" s="7" t="s">
        <v>3</v>
      </c>
      <c r="K502" s="8" t="s">
        <v>4</v>
      </c>
      <c r="L502" s="7" t="s">
        <v>5</v>
      </c>
      <c r="M502" s="9" t="s">
        <v>6</v>
      </c>
      <c r="N502" s="9" t="s">
        <v>7</v>
      </c>
      <c r="O502" s="5"/>
      <c r="AI502" s="3"/>
      <c r="AJ502" s="3"/>
    </row>
    <row r="503" spans="1:36" ht="12.75" customHeight="1">
      <c r="A503" s="12" t="s">
        <v>9</v>
      </c>
      <c r="B503" s="13">
        <v>1</v>
      </c>
      <c r="C503" s="13">
        <v>2</v>
      </c>
      <c r="D503" s="13">
        <v>3</v>
      </c>
      <c r="E503" s="13">
        <v>4</v>
      </c>
      <c r="F503" s="13">
        <v>5</v>
      </c>
      <c r="G503" s="13">
        <v>6</v>
      </c>
      <c r="H503" s="14" t="s">
        <v>10</v>
      </c>
      <c r="I503" s="41"/>
      <c r="J503" s="15"/>
      <c r="K503" s="16"/>
      <c r="L503" s="17"/>
      <c r="M503" s="6"/>
      <c r="N503" s="6"/>
      <c r="O503" s="5"/>
      <c r="AI503" s="3"/>
      <c r="AJ503" s="3"/>
    </row>
    <row r="504" spans="1:36" ht="12.75" customHeight="1">
      <c r="A504" s="31" t="s">
        <v>71</v>
      </c>
      <c r="B504" s="13">
        <v>205</v>
      </c>
      <c r="C504" s="13"/>
      <c r="D504" s="13"/>
      <c r="E504" s="13"/>
      <c r="F504" s="13"/>
      <c r="G504" s="13"/>
      <c r="H504" s="19"/>
      <c r="I504" s="41"/>
      <c r="J504" s="15"/>
      <c r="K504" s="16"/>
      <c r="L504" s="17"/>
      <c r="M504" s="20">
        <f>B504</f>
        <v>205</v>
      </c>
      <c r="N504" s="6"/>
      <c r="O504" s="5"/>
      <c r="AI504" s="3"/>
      <c r="AJ504" s="3"/>
    </row>
    <row r="505" spans="1:36" ht="12.75" customHeight="1">
      <c r="A505" s="32">
        <v>1302</v>
      </c>
      <c r="B505" s="13"/>
      <c r="C505" s="13">
        <v>116</v>
      </c>
      <c r="D505" s="13"/>
      <c r="E505" s="13"/>
      <c r="F505" s="13"/>
      <c r="G505" s="13"/>
      <c r="H505" s="33"/>
      <c r="I505" s="41"/>
      <c r="J505" s="41"/>
      <c r="K505" s="41"/>
      <c r="L505" s="17">
        <f>C505/B504</f>
        <v>0.56585365853658531</v>
      </c>
      <c r="M505" s="20">
        <v>116</v>
      </c>
      <c r="N505" s="3">
        <f t="shared" ref="N505:N509" si="103">M505/M504</f>
        <v>0.56585365853658531</v>
      </c>
      <c r="O505" s="5">
        <f t="shared" ref="O505:O509" si="104">100%-N505</f>
        <v>0.43414634146341469</v>
      </c>
      <c r="AI505" s="3"/>
      <c r="AJ505" s="3"/>
    </row>
    <row r="506" spans="1:36" ht="12.75" customHeight="1">
      <c r="A506" s="32">
        <v>1401</v>
      </c>
      <c r="D506" s="32">
        <v>107</v>
      </c>
      <c r="H506" s="33"/>
      <c r="I506" s="5"/>
      <c r="J506" s="5"/>
      <c r="L506" s="17">
        <f>D506/C505</f>
        <v>0.92241379310344829</v>
      </c>
      <c r="M506" s="20">
        <v>113</v>
      </c>
      <c r="N506" s="3">
        <f t="shared" si="103"/>
        <v>0.97413793103448276</v>
      </c>
      <c r="O506" s="5">
        <f t="shared" si="104"/>
        <v>2.5862068965517238E-2</v>
      </c>
      <c r="Q506" s="3">
        <f>M506/M504</f>
        <v>0.551219512195122</v>
      </c>
      <c r="AI506" s="3"/>
      <c r="AJ506" s="3"/>
    </row>
    <row r="507" spans="1:36" ht="12.75" customHeight="1">
      <c r="A507" s="32">
        <v>1402</v>
      </c>
      <c r="E507" s="32">
        <v>92</v>
      </c>
      <c r="H507" s="33"/>
      <c r="I507" s="5"/>
      <c r="J507" s="5"/>
      <c r="L507" s="5">
        <f>E507/D506</f>
        <v>0.85981308411214952</v>
      </c>
      <c r="M507" s="20">
        <v>96</v>
      </c>
      <c r="N507" s="3">
        <f t="shared" si="103"/>
        <v>0.84955752212389379</v>
      </c>
      <c r="O507" s="5">
        <f t="shared" si="104"/>
        <v>0.15044247787610621</v>
      </c>
      <c r="AI507" s="3"/>
      <c r="AJ507" s="3"/>
    </row>
    <row r="508" spans="1:36" ht="12.75" customHeight="1">
      <c r="A508" s="32">
        <v>1501</v>
      </c>
      <c r="F508" s="32">
        <v>59</v>
      </c>
      <c r="H508" s="33">
        <v>4</v>
      </c>
      <c r="I508" s="5"/>
      <c r="J508" s="5"/>
      <c r="L508" s="5">
        <f>F508/E507</f>
        <v>0.64130434782608692</v>
      </c>
      <c r="M508" s="20">
        <v>96</v>
      </c>
      <c r="N508" s="3">
        <f t="shared" si="103"/>
        <v>1</v>
      </c>
      <c r="O508" s="5">
        <f t="shared" si="104"/>
        <v>0</v>
      </c>
      <c r="AI508" s="3"/>
      <c r="AJ508" s="3"/>
    </row>
    <row r="509" spans="1:36" ht="12.75" customHeight="1">
      <c r="A509" s="32">
        <v>1502</v>
      </c>
      <c r="G509" s="32">
        <v>42</v>
      </c>
      <c r="H509" s="33">
        <v>38</v>
      </c>
      <c r="I509" s="5"/>
      <c r="J509" s="5"/>
      <c r="L509" s="5">
        <f>G509/F508</f>
        <v>0.71186440677966101</v>
      </c>
      <c r="M509" s="20">
        <v>77</v>
      </c>
      <c r="N509" s="3">
        <f t="shared" si="103"/>
        <v>0.80208333333333337</v>
      </c>
      <c r="O509" s="5">
        <f t="shared" si="104"/>
        <v>0.19791666666666663</v>
      </c>
      <c r="AI509" s="3"/>
      <c r="AJ509" s="3"/>
    </row>
    <row r="510" spans="1:36" ht="12.75" customHeight="1">
      <c r="A510" s="31" t="s">
        <v>83</v>
      </c>
      <c r="G510" s="32">
        <v>14</v>
      </c>
      <c r="H510" s="33">
        <v>12</v>
      </c>
      <c r="I510" s="5"/>
      <c r="J510" s="5"/>
      <c r="L510" s="5"/>
      <c r="M510" s="20">
        <v>21</v>
      </c>
      <c r="N510" s="3"/>
      <c r="O510" s="5"/>
      <c r="AI510" s="3"/>
      <c r="AJ510" s="3"/>
    </row>
    <row r="511" spans="1:36" ht="12.75" customHeight="1">
      <c r="A511" s="32">
        <v>1602</v>
      </c>
      <c r="G511" s="32">
        <v>3</v>
      </c>
      <c r="H511" s="33">
        <v>1</v>
      </c>
      <c r="I511" s="5"/>
      <c r="J511" s="5"/>
      <c r="L511" s="5"/>
      <c r="M511" s="20">
        <v>3</v>
      </c>
      <c r="N511" s="3"/>
      <c r="O511" s="5"/>
      <c r="AI511" s="3"/>
      <c r="AJ511" s="3"/>
    </row>
    <row r="512" spans="1:36" ht="12.75" customHeight="1">
      <c r="A512" s="32">
        <v>1701</v>
      </c>
      <c r="O512" s="5"/>
      <c r="AI512" s="3"/>
      <c r="AJ512" s="3"/>
    </row>
    <row r="513" spans="1:36" ht="12.75" customHeight="1">
      <c r="A513" s="32">
        <v>1702</v>
      </c>
      <c r="O513" s="5"/>
      <c r="AI513" s="3"/>
      <c r="AJ513" s="3"/>
    </row>
    <row r="514" spans="1:36" ht="12.75" customHeight="1">
      <c r="O514" s="5"/>
      <c r="AI514" s="3"/>
      <c r="AJ514" s="3"/>
    </row>
    <row r="515" spans="1:36" ht="12.75" customHeight="1">
      <c r="O515" s="5"/>
      <c r="AI515" s="3"/>
      <c r="AJ515" s="3"/>
    </row>
    <row r="516" spans="1:36" ht="12.75" customHeight="1">
      <c r="H516" s="32">
        <f>SUM(H508:H511)</f>
        <v>55</v>
      </c>
      <c r="I516" s="5">
        <f>SUM(H508:H509)/B504</f>
        <v>0.20487804878048779</v>
      </c>
      <c r="J516" s="5">
        <f>H516/B504</f>
        <v>0.26829268292682928</v>
      </c>
      <c r="K516" s="5">
        <f>J516-I516</f>
        <v>6.3414634146341492E-2</v>
      </c>
      <c r="L516" s="5"/>
      <c r="M516" s="6"/>
      <c r="N516" s="6"/>
      <c r="O516" s="5"/>
      <c r="AI516" s="3"/>
      <c r="AJ516" s="3"/>
    </row>
    <row r="517" spans="1:36" ht="12.75" customHeight="1">
      <c r="I517" s="5"/>
      <c r="J517" s="5"/>
      <c r="L517" s="5"/>
      <c r="M517" s="6"/>
      <c r="N517" s="6"/>
      <c r="O517" s="5"/>
      <c r="AI517" s="3"/>
      <c r="AJ517" s="3"/>
    </row>
    <row r="518" spans="1:36" ht="12.75" customHeight="1">
      <c r="A518" s="44" t="s">
        <v>87</v>
      </c>
      <c r="I518" s="5"/>
      <c r="J518" s="5"/>
      <c r="L518" s="5"/>
      <c r="M518" s="6"/>
      <c r="N518" s="6"/>
      <c r="O518" s="5"/>
      <c r="AI518" s="3"/>
      <c r="AJ518" s="3"/>
    </row>
    <row r="519" spans="1:36" ht="25.5" customHeight="1">
      <c r="B519" s="185" t="s">
        <v>1</v>
      </c>
      <c r="C519" s="186"/>
      <c r="D519" s="186"/>
      <c r="E519" s="186"/>
      <c r="F519" s="186"/>
      <c r="G519" s="186"/>
      <c r="I519" s="7" t="s">
        <v>2</v>
      </c>
      <c r="J519" s="7" t="s">
        <v>3</v>
      </c>
      <c r="K519" s="8" t="s">
        <v>4</v>
      </c>
      <c r="L519" s="7" t="s">
        <v>5</v>
      </c>
      <c r="M519" s="9" t="s">
        <v>6</v>
      </c>
      <c r="N519" s="9" t="s">
        <v>7</v>
      </c>
      <c r="O519" s="5"/>
      <c r="AI519" s="3"/>
      <c r="AJ519" s="3"/>
    </row>
    <row r="520" spans="1:36" ht="12.75" customHeight="1">
      <c r="A520" s="12" t="s">
        <v>9</v>
      </c>
      <c r="B520" s="13">
        <v>1</v>
      </c>
      <c r="C520" s="13">
        <v>2</v>
      </c>
      <c r="D520" s="13">
        <v>3</v>
      </c>
      <c r="E520" s="13">
        <v>4</v>
      </c>
      <c r="F520" s="13">
        <v>5</v>
      </c>
      <c r="G520" s="13">
        <v>6</v>
      </c>
      <c r="H520" s="14" t="s">
        <v>10</v>
      </c>
      <c r="I520" s="41"/>
      <c r="J520" s="15"/>
      <c r="K520" s="16"/>
      <c r="L520" s="17"/>
      <c r="M520" s="6"/>
      <c r="N520" s="6"/>
      <c r="O520" s="5"/>
      <c r="AI520" s="3"/>
      <c r="AJ520" s="3"/>
    </row>
    <row r="521" spans="1:36" ht="12.75" customHeight="1">
      <c r="A521" s="31" t="s">
        <v>75</v>
      </c>
      <c r="B521" s="13">
        <v>715</v>
      </c>
      <c r="C521" s="13"/>
      <c r="D521" s="13"/>
      <c r="E521" s="13"/>
      <c r="F521" s="13"/>
      <c r="G521" s="13"/>
      <c r="H521" s="19"/>
      <c r="I521" s="41"/>
      <c r="J521" s="15"/>
      <c r="K521" s="16"/>
      <c r="L521" s="17"/>
      <c r="M521" s="20">
        <f>B521</f>
        <v>715</v>
      </c>
      <c r="N521" s="6"/>
      <c r="O521" s="5"/>
      <c r="AI521" s="3"/>
      <c r="AJ521" s="3"/>
    </row>
    <row r="522" spans="1:36" ht="12.75" customHeight="1">
      <c r="A522" s="32">
        <v>1401</v>
      </c>
      <c r="B522" s="13"/>
      <c r="C522" s="13">
        <v>625</v>
      </c>
      <c r="D522" s="13"/>
      <c r="E522" s="13"/>
      <c r="F522" s="13"/>
      <c r="G522" s="13"/>
      <c r="H522" s="33"/>
      <c r="I522" s="41"/>
      <c r="J522" s="41"/>
      <c r="K522" s="41"/>
      <c r="L522" s="17">
        <f>C522/B521</f>
        <v>0.87412587412587417</v>
      </c>
      <c r="M522" s="20">
        <v>629</v>
      </c>
      <c r="N522" s="3">
        <f t="shared" ref="N522:N526" si="105">M522/M521</f>
        <v>0.87972027972027977</v>
      </c>
      <c r="O522" s="5">
        <f t="shared" ref="O522:O526" si="106">100%-N522</f>
        <v>0.12027972027972023</v>
      </c>
      <c r="AI522" s="3"/>
      <c r="AJ522" s="3"/>
    </row>
    <row r="523" spans="1:36" ht="12.75" customHeight="1">
      <c r="A523" s="32">
        <v>1402</v>
      </c>
      <c r="D523" s="32">
        <v>595</v>
      </c>
      <c r="H523" s="33"/>
      <c r="I523" s="5"/>
      <c r="J523" s="5"/>
      <c r="L523" s="5">
        <f>D523/C522</f>
        <v>0.95199999999999996</v>
      </c>
      <c r="M523" s="20">
        <v>602</v>
      </c>
      <c r="N523" s="3">
        <f t="shared" si="105"/>
        <v>0.95707472178060415</v>
      </c>
      <c r="O523" s="5">
        <f t="shared" si="106"/>
        <v>4.2925278219395846E-2</v>
      </c>
      <c r="Q523" s="3">
        <f>M523/M521</f>
        <v>0.84195804195804191</v>
      </c>
      <c r="AI523" s="3"/>
      <c r="AJ523" s="3"/>
    </row>
    <row r="524" spans="1:36" ht="12.75" customHeight="1">
      <c r="A524" s="32">
        <v>1501</v>
      </c>
      <c r="E524" s="32">
        <v>587</v>
      </c>
      <c r="H524" s="33"/>
      <c r="I524" s="5"/>
      <c r="J524" s="5"/>
      <c r="L524" s="5">
        <f>E524/D523</f>
        <v>0.98655462184873954</v>
      </c>
      <c r="M524" s="20">
        <v>602</v>
      </c>
      <c r="N524" s="3">
        <f t="shared" si="105"/>
        <v>1</v>
      </c>
      <c r="O524" s="5">
        <f t="shared" si="106"/>
        <v>0</v>
      </c>
      <c r="AI524" s="3"/>
      <c r="AJ524" s="3"/>
    </row>
    <row r="525" spans="1:36" ht="12.75" customHeight="1">
      <c r="A525" s="32">
        <v>1502</v>
      </c>
      <c r="F525" s="32">
        <v>559</v>
      </c>
      <c r="H525" s="33">
        <v>1</v>
      </c>
      <c r="I525" s="5"/>
      <c r="J525" s="5"/>
      <c r="L525" s="5">
        <f>F525/E524</f>
        <v>0.95229982964224869</v>
      </c>
      <c r="M525" s="20">
        <v>580</v>
      </c>
      <c r="N525" s="3">
        <f t="shared" si="105"/>
        <v>0.96345514950166111</v>
      </c>
      <c r="O525" s="5">
        <f t="shared" si="106"/>
        <v>3.6544850498338888E-2</v>
      </c>
      <c r="AI525" s="3"/>
      <c r="AJ525" s="3"/>
    </row>
    <row r="526" spans="1:36" ht="12.75" customHeight="1">
      <c r="A526" s="31" t="s">
        <v>83</v>
      </c>
      <c r="G526" s="32">
        <v>547</v>
      </c>
      <c r="H526" s="33">
        <v>470</v>
      </c>
      <c r="I526" s="5"/>
      <c r="J526" s="5"/>
      <c r="L526" s="5">
        <f>G526/F525</f>
        <v>0.97853309481216455</v>
      </c>
      <c r="M526" s="20">
        <v>580</v>
      </c>
      <c r="N526" s="3">
        <f t="shared" si="105"/>
        <v>1</v>
      </c>
      <c r="O526" s="5">
        <f t="shared" si="106"/>
        <v>0</v>
      </c>
      <c r="AI526" s="3"/>
      <c r="AJ526" s="3"/>
    </row>
    <row r="527" spans="1:36" ht="12.75" customHeight="1">
      <c r="A527" s="32">
        <v>1602</v>
      </c>
      <c r="G527" s="32">
        <v>57</v>
      </c>
      <c r="H527" s="33">
        <v>24</v>
      </c>
      <c r="I527" s="5"/>
      <c r="J527" s="5"/>
      <c r="L527" s="5"/>
      <c r="M527" s="20">
        <v>74</v>
      </c>
      <c r="N527" s="3"/>
      <c r="O527" s="5"/>
      <c r="AI527" s="3"/>
      <c r="AJ527" s="3"/>
    </row>
    <row r="528" spans="1:36" ht="12.75" customHeight="1">
      <c r="A528" s="32">
        <v>1701</v>
      </c>
      <c r="G528" s="32">
        <v>8</v>
      </c>
      <c r="H528" s="33">
        <v>8</v>
      </c>
      <c r="M528" s="20">
        <v>12</v>
      </c>
      <c r="AI528" s="3"/>
      <c r="AJ528" s="3"/>
    </row>
    <row r="529" spans="1:36" ht="12.75" customHeight="1">
      <c r="A529" s="32">
        <v>1702</v>
      </c>
      <c r="G529" s="32">
        <v>0</v>
      </c>
      <c r="H529" s="33">
        <v>1</v>
      </c>
      <c r="M529" s="20">
        <v>3</v>
      </c>
      <c r="AI529" s="3"/>
      <c r="AJ529" s="3"/>
    </row>
    <row r="530" spans="1:36" ht="12.75" customHeight="1">
      <c r="AI530" s="3"/>
      <c r="AJ530" s="3"/>
    </row>
    <row r="531" spans="1:36" ht="12.75" customHeight="1">
      <c r="AI531" s="3"/>
      <c r="AJ531" s="3"/>
    </row>
    <row r="532" spans="1:36" ht="12.75" customHeight="1">
      <c r="AI532" s="3"/>
      <c r="AJ532" s="3"/>
    </row>
    <row r="533" spans="1:36" ht="12.75" customHeight="1">
      <c r="AI533" s="3"/>
      <c r="AJ533" s="3"/>
    </row>
    <row r="534" spans="1:36" ht="12.75" customHeight="1">
      <c r="H534" s="32">
        <f>SUM(H525:H529)</f>
        <v>504</v>
      </c>
      <c r="I534" s="5">
        <f>SUM(H525:H526)/B521</f>
        <v>0.65874125874125877</v>
      </c>
      <c r="J534" s="5">
        <f>H534/B521</f>
        <v>0.70489510489510487</v>
      </c>
      <c r="K534" s="5">
        <f>J534-I534</f>
        <v>4.6153846153846101E-2</v>
      </c>
      <c r="L534" s="5"/>
      <c r="M534" s="6"/>
      <c r="N534" s="6"/>
      <c r="O534" s="5"/>
      <c r="AI534" s="3"/>
      <c r="AJ534" s="3"/>
    </row>
    <row r="535" spans="1:36" ht="12.75" customHeight="1">
      <c r="A535" s="44" t="s">
        <v>88</v>
      </c>
      <c r="I535" s="5"/>
      <c r="J535" s="5"/>
      <c r="L535" s="5"/>
      <c r="M535" s="6"/>
      <c r="N535" s="6"/>
      <c r="O535" s="5"/>
      <c r="AI535" s="3"/>
      <c r="AJ535" s="3"/>
    </row>
    <row r="536" spans="1:36" ht="25.5" customHeight="1">
      <c r="B536" s="185" t="s">
        <v>1</v>
      </c>
      <c r="C536" s="186"/>
      <c r="D536" s="186"/>
      <c r="E536" s="186"/>
      <c r="F536" s="186"/>
      <c r="G536" s="186"/>
      <c r="I536" s="7" t="s">
        <v>2</v>
      </c>
      <c r="J536" s="7" t="s">
        <v>3</v>
      </c>
      <c r="K536" s="8" t="s">
        <v>4</v>
      </c>
      <c r="L536" s="7" t="s">
        <v>5</v>
      </c>
      <c r="M536" s="9" t="s">
        <v>6</v>
      </c>
      <c r="N536" s="9" t="s">
        <v>7</v>
      </c>
      <c r="O536" s="5"/>
      <c r="AI536" s="3"/>
      <c r="AJ536" s="3"/>
    </row>
    <row r="537" spans="1:36" ht="12.75" customHeight="1">
      <c r="A537" s="12" t="s">
        <v>9</v>
      </c>
      <c r="B537" s="13">
        <v>1</v>
      </c>
      <c r="C537" s="13">
        <v>2</v>
      </c>
      <c r="D537" s="13">
        <v>3</v>
      </c>
      <c r="E537" s="13">
        <v>4</v>
      </c>
      <c r="F537" s="13">
        <v>5</v>
      </c>
      <c r="G537" s="13">
        <v>6</v>
      </c>
      <c r="H537" s="14" t="s">
        <v>10</v>
      </c>
      <c r="I537" s="41"/>
      <c r="J537" s="15"/>
      <c r="K537" s="16"/>
      <c r="L537" s="17"/>
      <c r="M537" s="6"/>
      <c r="N537" s="6"/>
      <c r="O537" s="5"/>
      <c r="AI537" s="3"/>
      <c r="AJ537" s="3"/>
    </row>
    <row r="538" spans="1:36" ht="12.75" customHeight="1">
      <c r="A538" s="31" t="s">
        <v>76</v>
      </c>
      <c r="B538" s="13">
        <v>199</v>
      </c>
      <c r="C538" s="13"/>
      <c r="D538" s="13"/>
      <c r="E538" s="13"/>
      <c r="F538" s="13"/>
      <c r="G538" s="13"/>
      <c r="H538" s="19"/>
      <c r="I538" s="41"/>
      <c r="J538" s="15"/>
      <c r="K538" s="16"/>
      <c r="L538" s="17"/>
      <c r="M538" s="20">
        <f>B538</f>
        <v>199</v>
      </c>
      <c r="N538" s="6"/>
      <c r="O538" s="5"/>
      <c r="AI538" s="3"/>
      <c r="AJ538" s="3"/>
    </row>
    <row r="539" spans="1:36" ht="12.75" customHeight="1">
      <c r="A539" s="32">
        <v>1402</v>
      </c>
      <c r="B539" s="13"/>
      <c r="C539" s="13">
        <v>121</v>
      </c>
      <c r="D539" s="13"/>
      <c r="E539" s="13"/>
      <c r="F539" s="13"/>
      <c r="G539" s="13"/>
      <c r="H539" s="33"/>
      <c r="I539" s="41"/>
      <c r="J539" s="41"/>
      <c r="K539" s="41"/>
      <c r="L539" s="17">
        <f>C539/B538</f>
        <v>0.60804020100502509</v>
      </c>
      <c r="M539" s="20">
        <v>122</v>
      </c>
      <c r="N539" s="3">
        <f t="shared" ref="N539:N543" si="107">M539/M538</f>
        <v>0.61306532663316582</v>
      </c>
      <c r="O539" s="5">
        <f t="shared" ref="O539:O543" si="108">100%-N539</f>
        <v>0.38693467336683418</v>
      </c>
      <c r="AI539" s="3"/>
      <c r="AJ539" s="3"/>
    </row>
    <row r="540" spans="1:36" ht="12.75" customHeight="1">
      <c r="A540" s="32">
        <v>1501</v>
      </c>
      <c r="D540" s="32">
        <v>119</v>
      </c>
      <c r="H540" s="33"/>
      <c r="I540" s="5"/>
      <c r="J540" s="5"/>
      <c r="L540" s="17">
        <f>D540/C539</f>
        <v>0.98347107438016534</v>
      </c>
      <c r="M540" s="20">
        <v>122</v>
      </c>
      <c r="N540" s="3">
        <f t="shared" si="107"/>
        <v>1</v>
      </c>
      <c r="O540" s="5">
        <f t="shared" si="108"/>
        <v>0</v>
      </c>
      <c r="Q540" s="3">
        <f>M540/M538</f>
        <v>0.61306532663316582</v>
      </c>
      <c r="AI540" s="3"/>
      <c r="AJ540" s="3"/>
    </row>
    <row r="541" spans="1:36" ht="12.75" customHeight="1">
      <c r="A541" s="32">
        <v>1502</v>
      </c>
      <c r="E541" s="32">
        <v>90</v>
      </c>
      <c r="H541" s="33"/>
      <c r="I541" s="5"/>
      <c r="J541" s="5"/>
      <c r="L541" s="17">
        <f>E541/D540</f>
        <v>0.75630252100840334</v>
      </c>
      <c r="M541" s="20">
        <v>97</v>
      </c>
      <c r="N541" s="3">
        <f t="shared" si="107"/>
        <v>0.79508196721311475</v>
      </c>
      <c r="O541" s="5">
        <f t="shared" si="108"/>
        <v>0.20491803278688525</v>
      </c>
      <c r="AI541" s="3"/>
      <c r="AJ541" s="3"/>
    </row>
    <row r="542" spans="1:36" ht="12.75" customHeight="1">
      <c r="A542" s="31" t="s">
        <v>83</v>
      </c>
      <c r="F542" s="32">
        <v>89</v>
      </c>
      <c r="H542" s="33">
        <v>3</v>
      </c>
      <c r="I542" s="5"/>
      <c r="J542" s="5"/>
      <c r="L542" s="5">
        <f>F542/E541</f>
        <v>0.98888888888888893</v>
      </c>
      <c r="M542" s="20">
        <v>97</v>
      </c>
      <c r="N542" s="3">
        <f t="shared" si="107"/>
        <v>1</v>
      </c>
      <c r="O542" s="5">
        <f t="shared" si="108"/>
        <v>0</v>
      </c>
      <c r="AI542" s="3"/>
      <c r="AJ542" s="3"/>
    </row>
    <row r="543" spans="1:36" ht="12.75" customHeight="1">
      <c r="A543" s="32">
        <v>1602</v>
      </c>
      <c r="G543" s="32">
        <v>80</v>
      </c>
      <c r="H543" s="33">
        <v>32</v>
      </c>
      <c r="I543" s="5"/>
      <c r="J543" s="5"/>
      <c r="L543" s="5">
        <f>G543/F542</f>
        <v>0.898876404494382</v>
      </c>
      <c r="M543" s="20">
        <v>87</v>
      </c>
      <c r="N543" s="3">
        <f t="shared" si="107"/>
        <v>0.89690721649484539</v>
      </c>
      <c r="O543" s="5">
        <f t="shared" si="108"/>
        <v>0.10309278350515461</v>
      </c>
      <c r="AI543" s="3"/>
      <c r="AJ543" s="3"/>
    </row>
    <row r="544" spans="1:36" ht="12.75" customHeight="1">
      <c r="A544" s="32">
        <v>1701</v>
      </c>
      <c r="G544" s="32">
        <v>10</v>
      </c>
      <c r="H544" s="32">
        <v>8</v>
      </c>
      <c r="M544" s="20">
        <v>15</v>
      </c>
      <c r="O544" s="5"/>
      <c r="AI544" s="3"/>
      <c r="AJ544" s="3"/>
    </row>
    <row r="545" spans="1:36" ht="12.75" customHeight="1">
      <c r="A545" s="32">
        <v>1702</v>
      </c>
      <c r="G545" s="32">
        <v>5</v>
      </c>
      <c r="H545" s="32">
        <v>3</v>
      </c>
      <c r="M545" s="20">
        <v>5</v>
      </c>
      <c r="O545" s="5"/>
      <c r="AI545" s="3"/>
      <c r="AJ545" s="3"/>
    </row>
    <row r="546" spans="1:36" ht="12.75" customHeight="1">
      <c r="A546" s="32">
        <v>1801</v>
      </c>
      <c r="G546" s="32">
        <v>2</v>
      </c>
      <c r="H546" s="33">
        <v>1</v>
      </c>
      <c r="M546" s="20">
        <v>2</v>
      </c>
      <c r="O546" s="5"/>
      <c r="AI546" s="3"/>
      <c r="AJ546" s="3"/>
    </row>
    <row r="547" spans="1:36" ht="12.75" customHeight="1">
      <c r="H547" s="32">
        <f>SUM(H542:H546)</f>
        <v>47</v>
      </c>
      <c r="I547" s="5">
        <f>SUM(H542+H543)/B538</f>
        <v>0.17587939698492464</v>
      </c>
      <c r="J547" s="5">
        <f>H547/B538</f>
        <v>0.23618090452261306</v>
      </c>
      <c r="K547" s="5">
        <f>J547-I547</f>
        <v>6.0301507537688426E-2</v>
      </c>
      <c r="O547" s="5"/>
      <c r="AI547" s="3"/>
      <c r="AJ547" s="3"/>
    </row>
    <row r="548" spans="1:36" ht="12.75" customHeight="1">
      <c r="O548" s="5"/>
      <c r="AI548" s="3"/>
      <c r="AJ548" s="3"/>
    </row>
    <row r="549" spans="1:36" ht="12.75" customHeight="1">
      <c r="O549" s="5"/>
      <c r="AI549" s="3"/>
      <c r="AJ549" s="3"/>
    </row>
    <row r="550" spans="1:36" ht="12.75" customHeight="1">
      <c r="I550" s="5"/>
      <c r="J550" s="5"/>
      <c r="L550" s="5"/>
      <c r="M550" s="6"/>
      <c r="N550" s="6"/>
      <c r="O550" s="5"/>
      <c r="AI550" s="3"/>
      <c r="AJ550" s="3"/>
    </row>
    <row r="551" spans="1:36" ht="12.75" customHeight="1">
      <c r="A551" s="44" t="s">
        <v>89</v>
      </c>
      <c r="I551" s="5"/>
      <c r="J551" s="5"/>
      <c r="L551" s="5"/>
      <c r="M551" s="6"/>
      <c r="N551" s="6"/>
      <c r="O551" s="5"/>
      <c r="AI551" s="3"/>
      <c r="AJ551" s="3"/>
    </row>
    <row r="552" spans="1:36" ht="25.5" customHeight="1">
      <c r="B552" s="185" t="s">
        <v>1</v>
      </c>
      <c r="C552" s="186"/>
      <c r="D552" s="186"/>
      <c r="E552" s="186"/>
      <c r="F552" s="186"/>
      <c r="G552" s="186"/>
      <c r="I552" s="7" t="s">
        <v>2</v>
      </c>
      <c r="J552" s="7" t="s">
        <v>3</v>
      </c>
      <c r="K552" s="8" t="s">
        <v>4</v>
      </c>
      <c r="L552" s="7" t="s">
        <v>5</v>
      </c>
      <c r="M552" s="9" t="s">
        <v>6</v>
      </c>
      <c r="N552" s="9" t="s">
        <v>7</v>
      </c>
      <c r="O552" s="5"/>
      <c r="AI552" s="3"/>
      <c r="AJ552" s="3"/>
    </row>
    <row r="553" spans="1:36" ht="12.75" customHeight="1">
      <c r="A553" s="12" t="s">
        <v>9</v>
      </c>
      <c r="B553" s="13">
        <v>1</v>
      </c>
      <c r="C553" s="13">
        <v>2</v>
      </c>
      <c r="D553" s="13">
        <v>3</v>
      </c>
      <c r="E553" s="13">
        <v>4</v>
      </c>
      <c r="F553" s="13">
        <v>5</v>
      </c>
      <c r="G553" s="13">
        <v>6</v>
      </c>
      <c r="H553" s="14" t="s">
        <v>10</v>
      </c>
      <c r="I553" s="41"/>
      <c r="J553" s="15"/>
      <c r="K553" s="16"/>
      <c r="L553" s="17"/>
      <c r="M553" s="6"/>
      <c r="N553" s="6"/>
      <c r="O553" s="5"/>
      <c r="AI553" s="3"/>
      <c r="AJ553" s="3"/>
    </row>
    <row r="554" spans="1:36" ht="12.75" customHeight="1">
      <c r="A554" s="31" t="s">
        <v>90</v>
      </c>
      <c r="B554" s="13">
        <v>2020</v>
      </c>
      <c r="C554" s="13"/>
      <c r="D554" s="13"/>
      <c r="E554" s="13"/>
      <c r="F554" s="13"/>
      <c r="G554" s="13"/>
      <c r="H554" s="19"/>
      <c r="I554" s="41"/>
      <c r="J554" s="15"/>
      <c r="K554" s="16"/>
      <c r="L554" s="17"/>
      <c r="M554" s="20">
        <f>B554</f>
        <v>2020</v>
      </c>
      <c r="N554" s="6"/>
      <c r="O554" s="5"/>
      <c r="AI554" s="3"/>
      <c r="AJ554" s="3"/>
    </row>
    <row r="555" spans="1:36" ht="12.75" customHeight="1">
      <c r="A555" s="32">
        <v>1501</v>
      </c>
      <c r="B555" s="13"/>
      <c r="C555" s="13">
        <v>1442</v>
      </c>
      <c r="D555" s="13"/>
      <c r="E555" s="13"/>
      <c r="F555" s="13"/>
      <c r="G555" s="13"/>
      <c r="H555" s="33"/>
      <c r="I555" s="41"/>
      <c r="J555" s="41"/>
      <c r="K555" s="41"/>
      <c r="L555" s="17">
        <f>C555/B554</f>
        <v>0.71386138613861383</v>
      </c>
      <c r="M555" s="20">
        <v>1445</v>
      </c>
      <c r="N555" s="3">
        <f t="shared" ref="N555:N558" si="109">M555/M554</f>
        <v>0.71534653465346532</v>
      </c>
      <c r="O555" s="5">
        <f t="shared" ref="O555:O558" si="110">100%-N555</f>
        <v>0.28465346534653468</v>
      </c>
      <c r="AI555" s="3"/>
      <c r="AJ555" s="3"/>
    </row>
    <row r="556" spans="1:36" ht="12.75" customHeight="1">
      <c r="A556" s="32">
        <v>1502</v>
      </c>
      <c r="D556" s="32">
        <v>1356</v>
      </c>
      <c r="I556" s="5"/>
      <c r="J556" s="5"/>
      <c r="L556" s="17">
        <f>D556/C555</f>
        <v>0.94036061026352291</v>
      </c>
      <c r="M556" s="20">
        <v>1383</v>
      </c>
      <c r="N556" s="3">
        <f t="shared" si="109"/>
        <v>0.95709342560553634</v>
      </c>
      <c r="O556" s="5">
        <f t="shared" si="110"/>
        <v>4.2906574394463659E-2</v>
      </c>
      <c r="Q556" s="3">
        <f>M556/M554</f>
        <v>0.68465346534653471</v>
      </c>
      <c r="AI556" s="3"/>
      <c r="AJ556" s="3"/>
    </row>
    <row r="557" spans="1:36" ht="12.75" customHeight="1">
      <c r="A557" s="31" t="s">
        <v>83</v>
      </c>
      <c r="E557" s="32">
        <v>1258</v>
      </c>
      <c r="I557" s="5"/>
      <c r="J557" s="5"/>
      <c r="L557" s="5">
        <f>E557/D556</f>
        <v>0.92772861356932157</v>
      </c>
      <c r="M557" s="20">
        <v>1383</v>
      </c>
      <c r="N557" s="3">
        <f t="shared" si="109"/>
        <v>1</v>
      </c>
      <c r="O557" s="5">
        <f t="shared" si="110"/>
        <v>0</v>
      </c>
      <c r="Q557" s="3"/>
      <c r="AI557" s="3"/>
      <c r="AJ557" s="3"/>
    </row>
    <row r="558" spans="1:36" ht="12.75" customHeight="1">
      <c r="A558" s="32">
        <v>1602</v>
      </c>
      <c r="F558" s="32">
        <v>1133</v>
      </c>
      <c r="I558" s="5"/>
      <c r="J558" s="5"/>
      <c r="L558" s="5">
        <f>F558/E557</f>
        <v>0.90063593004769471</v>
      </c>
      <c r="M558" s="20">
        <v>1212</v>
      </c>
      <c r="N558" s="3">
        <f t="shared" si="109"/>
        <v>0.87635574837310193</v>
      </c>
      <c r="O558" s="5">
        <f t="shared" si="110"/>
        <v>0.12364425162689807</v>
      </c>
      <c r="AI558" s="3"/>
      <c r="AJ558" s="3"/>
    </row>
    <row r="559" spans="1:36" ht="12.75" customHeight="1">
      <c r="A559" s="32">
        <v>1701</v>
      </c>
      <c r="G559" s="32">
        <v>1048</v>
      </c>
      <c r="H559" s="32">
        <v>759</v>
      </c>
      <c r="I559" s="5"/>
      <c r="J559" s="5"/>
      <c r="L559" s="5"/>
      <c r="M559" s="6">
        <v>1117</v>
      </c>
      <c r="N559" s="6"/>
      <c r="O559" s="5"/>
      <c r="AI559" s="3"/>
      <c r="AJ559" s="3"/>
    </row>
    <row r="560" spans="1:36" ht="12.75" customHeight="1">
      <c r="A560" s="32">
        <v>1702</v>
      </c>
      <c r="G560" s="32">
        <v>165</v>
      </c>
      <c r="H560" s="32">
        <v>121</v>
      </c>
      <c r="I560" s="5"/>
      <c r="J560" s="5"/>
      <c r="L560" s="5"/>
      <c r="M560" s="6">
        <v>246</v>
      </c>
      <c r="N560" s="6"/>
      <c r="O560" s="5"/>
      <c r="AI560" s="3"/>
      <c r="AJ560" s="3"/>
    </row>
    <row r="561" spans="1:36" ht="12.75" customHeight="1">
      <c r="A561" s="32">
        <v>1801</v>
      </c>
      <c r="G561" s="32">
        <v>75</v>
      </c>
      <c r="H561" s="32">
        <v>68</v>
      </c>
      <c r="I561" s="5"/>
      <c r="J561" s="5"/>
      <c r="L561" s="5"/>
      <c r="M561" s="6">
        <v>94</v>
      </c>
      <c r="N561" s="6"/>
      <c r="O561" s="5"/>
      <c r="AI561" s="3"/>
      <c r="AJ561" s="3"/>
    </row>
    <row r="562" spans="1:36" ht="12.75" customHeight="1">
      <c r="A562" s="32">
        <v>1802</v>
      </c>
      <c r="G562" s="32">
        <v>14</v>
      </c>
      <c r="H562" s="32">
        <v>13</v>
      </c>
      <c r="I562" s="5"/>
      <c r="J562" s="5"/>
      <c r="L562" s="5"/>
      <c r="M562" s="6">
        <v>22</v>
      </c>
      <c r="N562" s="6"/>
      <c r="O562" s="5"/>
      <c r="AI562" s="3"/>
      <c r="AJ562" s="3"/>
    </row>
    <row r="563" spans="1:36" ht="12.75" customHeight="1">
      <c r="A563" s="32">
        <v>1901</v>
      </c>
      <c r="G563" s="32">
        <v>2</v>
      </c>
      <c r="H563" s="32">
        <v>3</v>
      </c>
      <c r="I563" s="5"/>
      <c r="J563" s="5"/>
      <c r="L563" s="5"/>
      <c r="M563" s="6">
        <v>3</v>
      </c>
      <c r="N563" s="6"/>
      <c r="O563" s="5"/>
      <c r="AI563" s="3"/>
      <c r="AJ563" s="3"/>
    </row>
    <row r="564" spans="1:36" ht="12.75" customHeight="1">
      <c r="H564" s="32">
        <f>SUM(H558:H563)</f>
        <v>964</v>
      </c>
      <c r="I564" s="5">
        <f>SUM(H558:H559)/B554</f>
        <v>0.37574257425742574</v>
      </c>
      <c r="J564" s="5">
        <f>H564/B554</f>
        <v>0.47722772277227721</v>
      </c>
      <c r="K564" s="5">
        <f>J564-I564</f>
        <v>0.10148514851485146</v>
      </c>
      <c r="L564" s="5"/>
      <c r="M564" s="6"/>
      <c r="N564" s="6"/>
      <c r="O564" s="5"/>
      <c r="AI564" s="3"/>
      <c r="AJ564" s="3"/>
    </row>
    <row r="565" spans="1:36" ht="12.75" customHeight="1">
      <c r="I565" s="5"/>
      <c r="J565" s="5"/>
      <c r="L565" s="5"/>
      <c r="M565" s="6"/>
      <c r="N565" s="6"/>
      <c r="O565" s="5"/>
      <c r="AI565" s="3"/>
      <c r="AJ565" s="3"/>
    </row>
    <row r="566" spans="1:36" ht="12.75" customHeight="1">
      <c r="A566" s="44" t="s">
        <v>91</v>
      </c>
      <c r="I566" s="5"/>
      <c r="J566" s="5"/>
      <c r="L566" s="5"/>
      <c r="M566" s="6"/>
      <c r="N566" s="6"/>
      <c r="O566" s="5"/>
      <c r="AI566" s="3"/>
      <c r="AJ566" s="3"/>
    </row>
    <row r="567" spans="1:36" ht="25.5" customHeight="1">
      <c r="B567" s="185" t="s">
        <v>1</v>
      </c>
      <c r="C567" s="186"/>
      <c r="D567" s="186"/>
      <c r="E567" s="186"/>
      <c r="F567" s="186"/>
      <c r="G567" s="186"/>
      <c r="I567" s="7" t="s">
        <v>2</v>
      </c>
      <c r="J567" s="7" t="s">
        <v>3</v>
      </c>
      <c r="K567" s="8" t="s">
        <v>4</v>
      </c>
      <c r="L567" s="7" t="s">
        <v>5</v>
      </c>
      <c r="M567" s="9" t="s">
        <v>6</v>
      </c>
      <c r="N567" s="9" t="s">
        <v>7</v>
      </c>
      <c r="O567" s="5"/>
      <c r="AI567" s="3"/>
      <c r="AJ567" s="3"/>
    </row>
    <row r="568" spans="1:36" ht="12.75" customHeight="1">
      <c r="A568" s="12" t="s">
        <v>9</v>
      </c>
      <c r="B568" s="13">
        <v>1</v>
      </c>
      <c r="C568" s="13">
        <v>2</v>
      </c>
      <c r="D568" s="13">
        <v>3</v>
      </c>
      <c r="E568" s="13">
        <v>4</v>
      </c>
      <c r="F568" s="13">
        <v>5</v>
      </c>
      <c r="G568" s="13">
        <v>6</v>
      </c>
      <c r="H568" s="14" t="s">
        <v>10</v>
      </c>
      <c r="I568" s="41"/>
      <c r="J568" s="15"/>
      <c r="K568" s="16"/>
      <c r="L568" s="17"/>
      <c r="M568" s="6"/>
      <c r="N568" s="6"/>
      <c r="O568" s="5"/>
      <c r="AI568" s="3"/>
      <c r="AJ568" s="3"/>
    </row>
    <row r="569" spans="1:36" ht="12.75" customHeight="1">
      <c r="A569" s="31" t="s">
        <v>92</v>
      </c>
      <c r="B569" s="13">
        <v>131</v>
      </c>
      <c r="C569" s="13"/>
      <c r="D569" s="13"/>
      <c r="E569" s="13"/>
      <c r="F569" s="13"/>
      <c r="G569" s="13"/>
      <c r="H569" s="19"/>
      <c r="I569" s="41"/>
      <c r="J569" s="15"/>
      <c r="K569" s="16"/>
      <c r="L569" s="17"/>
      <c r="M569" s="20">
        <f>B569</f>
        <v>131</v>
      </c>
      <c r="N569" s="6"/>
      <c r="O569" s="5"/>
      <c r="AI569" s="3"/>
      <c r="AJ569" s="3"/>
    </row>
    <row r="570" spans="1:36" ht="12.75" customHeight="1">
      <c r="A570" s="32">
        <v>1501</v>
      </c>
      <c r="B570" s="13"/>
      <c r="C570" s="13">
        <v>72</v>
      </c>
      <c r="D570" s="13"/>
      <c r="E570" s="13"/>
      <c r="F570" s="13"/>
      <c r="G570" s="13"/>
      <c r="H570" s="33"/>
      <c r="I570" s="41"/>
      <c r="J570" s="41"/>
      <c r="K570" s="41"/>
      <c r="L570" s="17">
        <f>C570/B569</f>
        <v>0.54961832061068705</v>
      </c>
      <c r="M570" s="20">
        <v>85</v>
      </c>
      <c r="N570" s="3">
        <f t="shared" ref="N570:N571" si="111">M570/M569</f>
        <v>0.64885496183206104</v>
      </c>
      <c r="O570" s="5">
        <f t="shared" ref="O570:O571" si="112">100%-N570</f>
        <v>0.35114503816793896</v>
      </c>
      <c r="AI570" s="3"/>
      <c r="AJ570" s="3"/>
    </row>
    <row r="571" spans="1:36" ht="12.75" customHeight="1">
      <c r="A571" s="31" t="s">
        <v>83</v>
      </c>
      <c r="D571" s="32">
        <v>33</v>
      </c>
      <c r="I571" s="5"/>
      <c r="J571" s="5"/>
      <c r="L571" s="5">
        <f>D571/C570</f>
        <v>0.45833333333333331</v>
      </c>
      <c r="M571" s="6">
        <v>62</v>
      </c>
      <c r="N571" s="3">
        <f t="shared" si="111"/>
        <v>0.72941176470588232</v>
      </c>
      <c r="O571" s="5">
        <f t="shared" si="112"/>
        <v>0.27058823529411768</v>
      </c>
      <c r="Q571" s="3">
        <f>M571/M569</f>
        <v>0.47328244274809161</v>
      </c>
      <c r="AI571" s="3"/>
      <c r="AJ571" s="3"/>
    </row>
    <row r="572" spans="1:36" ht="12.75" customHeight="1">
      <c r="A572" s="32">
        <v>1602</v>
      </c>
      <c r="I572" s="5"/>
      <c r="J572" s="5"/>
      <c r="L572" s="5"/>
      <c r="M572" s="6"/>
      <c r="N572" s="6"/>
      <c r="O572" s="5"/>
      <c r="AI572" s="3"/>
      <c r="AJ572" s="3"/>
    </row>
    <row r="573" spans="1:36" ht="12.75" customHeight="1">
      <c r="A573" s="32">
        <v>1701</v>
      </c>
      <c r="F573" s="32">
        <v>38</v>
      </c>
      <c r="H573" s="32">
        <v>2</v>
      </c>
      <c r="I573" s="5"/>
      <c r="J573" s="5"/>
      <c r="L573" s="5"/>
      <c r="M573" s="6">
        <v>43</v>
      </c>
      <c r="N573" s="6"/>
      <c r="O573" s="5"/>
      <c r="AI573" s="3"/>
      <c r="AJ573" s="3"/>
    </row>
    <row r="574" spans="1:36" ht="12.75" customHeight="1">
      <c r="A574" s="32">
        <v>1702</v>
      </c>
      <c r="G574" s="32">
        <v>31</v>
      </c>
      <c r="H574" s="32">
        <v>19</v>
      </c>
      <c r="I574" s="5"/>
      <c r="J574" s="5"/>
      <c r="L574" s="5"/>
      <c r="M574" s="6">
        <v>35</v>
      </c>
      <c r="N574" s="6"/>
      <c r="O574" s="5"/>
      <c r="AI574" s="3"/>
      <c r="AJ574" s="3"/>
    </row>
    <row r="575" spans="1:36" ht="12.75" customHeight="1">
      <c r="A575" s="32">
        <v>1801</v>
      </c>
      <c r="G575" s="32">
        <v>11</v>
      </c>
      <c r="H575" s="32">
        <v>10</v>
      </c>
      <c r="I575" s="5"/>
      <c r="J575" s="5"/>
      <c r="L575" s="5"/>
      <c r="M575" s="6">
        <v>13</v>
      </c>
      <c r="N575" s="6"/>
      <c r="O575" s="5"/>
      <c r="AI575" s="3"/>
      <c r="AJ575" s="3"/>
    </row>
    <row r="576" spans="1:36" ht="12.75" customHeight="1">
      <c r="A576" s="32">
        <v>1802</v>
      </c>
      <c r="G576" s="32">
        <v>1</v>
      </c>
      <c r="H576" s="32">
        <v>2</v>
      </c>
      <c r="I576" s="5"/>
      <c r="J576" s="5"/>
      <c r="L576" s="5"/>
      <c r="M576" s="6">
        <v>2</v>
      </c>
      <c r="N576" s="6"/>
      <c r="O576" s="5"/>
      <c r="AI576" s="3"/>
      <c r="AJ576" s="3"/>
    </row>
    <row r="577" spans="1:36" ht="12.75" customHeight="1">
      <c r="A577" s="32">
        <v>1901</v>
      </c>
      <c r="I577" s="5"/>
      <c r="J577" s="5"/>
      <c r="L577" s="5"/>
      <c r="M577" s="6"/>
      <c r="N577" s="6"/>
      <c r="O577" s="5"/>
      <c r="AI577" s="3"/>
      <c r="AJ577" s="3"/>
    </row>
    <row r="578" spans="1:36" ht="12.75" customHeight="1">
      <c r="H578" s="32">
        <f>SUM(H573:H577)</f>
        <v>33</v>
      </c>
      <c r="I578" s="5">
        <f>SUM(H573:H574)/B569</f>
        <v>0.16030534351145037</v>
      </c>
      <c r="J578" s="5">
        <f>H578/B569</f>
        <v>0.25190839694656486</v>
      </c>
      <c r="K578" s="5">
        <f>J578-I578</f>
        <v>9.160305343511449E-2</v>
      </c>
      <c r="L578" s="5"/>
      <c r="M578" s="6"/>
      <c r="N578" s="6"/>
      <c r="O578" s="5"/>
      <c r="AI578" s="3"/>
      <c r="AJ578" s="3"/>
    </row>
    <row r="579" spans="1:36" ht="12.75" customHeight="1">
      <c r="I579" s="5"/>
      <c r="J579" s="5"/>
      <c r="K579" s="5"/>
      <c r="L579" s="5"/>
      <c r="M579" s="6"/>
      <c r="N579" s="6"/>
      <c r="O579" s="5"/>
      <c r="AI579" s="3"/>
      <c r="AJ579" s="3"/>
    </row>
    <row r="580" spans="1:36" ht="12.75" customHeight="1">
      <c r="I580" s="5"/>
      <c r="J580" s="5"/>
      <c r="K580" s="5"/>
      <c r="L580" s="5"/>
      <c r="M580" s="6"/>
      <c r="N580" s="6"/>
      <c r="O580" s="5"/>
      <c r="AI580" s="3"/>
      <c r="AJ580" s="3"/>
    </row>
    <row r="581" spans="1:36" ht="12.75" customHeight="1">
      <c r="I581" s="5"/>
      <c r="J581" s="5"/>
      <c r="K581" s="5"/>
      <c r="L581" s="5"/>
      <c r="M581" s="6"/>
      <c r="N581" s="6"/>
      <c r="O581" s="5"/>
      <c r="AI581" s="3"/>
      <c r="AJ581" s="3"/>
    </row>
    <row r="582" spans="1:36" ht="12.75" customHeight="1">
      <c r="I582" s="5"/>
      <c r="J582" s="5"/>
      <c r="K582" s="5"/>
      <c r="L582" s="5"/>
      <c r="M582" s="6"/>
      <c r="N582" s="6"/>
      <c r="O582" s="5"/>
      <c r="AI582" s="3"/>
      <c r="AJ582" s="3"/>
    </row>
    <row r="583" spans="1:36" ht="12.75" customHeight="1">
      <c r="A583" s="44" t="s">
        <v>93</v>
      </c>
      <c r="I583" s="5"/>
      <c r="J583" s="5"/>
      <c r="L583" s="5"/>
      <c r="M583" s="6"/>
      <c r="N583" s="6"/>
      <c r="O583" s="5"/>
      <c r="AI583" s="3"/>
      <c r="AJ583" s="3"/>
    </row>
    <row r="584" spans="1:36" ht="25.5" customHeight="1">
      <c r="B584" s="185" t="s">
        <v>1</v>
      </c>
      <c r="C584" s="186"/>
      <c r="D584" s="186"/>
      <c r="E584" s="186"/>
      <c r="F584" s="186"/>
      <c r="G584" s="186"/>
      <c r="I584" s="7" t="s">
        <v>2</v>
      </c>
      <c r="J584" s="7" t="s">
        <v>3</v>
      </c>
      <c r="K584" s="8" t="s">
        <v>4</v>
      </c>
      <c r="L584" s="7" t="s">
        <v>5</v>
      </c>
      <c r="M584" s="9" t="s">
        <v>6</v>
      </c>
      <c r="N584" s="9" t="s">
        <v>7</v>
      </c>
      <c r="O584" s="5"/>
      <c r="AI584" s="3"/>
      <c r="AJ584" s="3"/>
    </row>
    <row r="585" spans="1:36" ht="12.75" customHeight="1">
      <c r="A585" s="12" t="s">
        <v>9</v>
      </c>
      <c r="B585" s="13">
        <v>1</v>
      </c>
      <c r="C585" s="13">
        <v>2</v>
      </c>
      <c r="D585" s="13">
        <v>3</v>
      </c>
      <c r="E585" s="13">
        <v>4</v>
      </c>
      <c r="F585" s="13">
        <v>5</v>
      </c>
      <c r="G585" s="13">
        <v>6</v>
      </c>
      <c r="H585" s="14" t="s">
        <v>10</v>
      </c>
      <c r="I585" s="41"/>
      <c r="J585" s="15"/>
      <c r="K585" s="16"/>
      <c r="L585" s="17"/>
      <c r="M585" s="6"/>
      <c r="N585" s="6"/>
      <c r="O585" s="5"/>
      <c r="AI585" s="3"/>
      <c r="AJ585" s="3"/>
    </row>
    <row r="586" spans="1:36" ht="12.75" customHeight="1">
      <c r="A586" s="31" t="s">
        <v>94</v>
      </c>
      <c r="B586" s="13">
        <v>2370</v>
      </c>
      <c r="C586" s="13"/>
      <c r="D586" s="13"/>
      <c r="E586" s="13"/>
      <c r="F586" s="13"/>
      <c r="G586" s="13"/>
      <c r="H586" s="19"/>
      <c r="I586" s="41"/>
      <c r="J586" s="15"/>
      <c r="K586" s="16"/>
      <c r="L586" s="17"/>
      <c r="M586" s="20">
        <f>B586</f>
        <v>2370</v>
      </c>
      <c r="N586" s="6"/>
      <c r="O586" s="5"/>
      <c r="AI586" s="3"/>
      <c r="AJ586" s="3"/>
    </row>
    <row r="587" spans="1:36" ht="12.75" customHeight="1">
      <c r="A587" s="31" t="s">
        <v>83</v>
      </c>
      <c r="B587" s="13"/>
      <c r="C587" s="13">
        <v>1733</v>
      </c>
      <c r="D587" s="13"/>
      <c r="E587" s="13"/>
      <c r="F587" s="13"/>
      <c r="G587" s="13"/>
      <c r="H587" s="33"/>
      <c r="I587" s="41"/>
      <c r="J587" s="41"/>
      <c r="K587" s="41"/>
      <c r="L587" s="17">
        <f>C587/B586</f>
        <v>0.7312236286919831</v>
      </c>
      <c r="M587" s="20">
        <v>1734</v>
      </c>
      <c r="N587" s="3">
        <f t="shared" ref="N587:N591" si="113">M587/M586</f>
        <v>0.73164556962025318</v>
      </c>
      <c r="O587" s="5">
        <f t="shared" ref="O587:O591" si="114">100%-N587</f>
        <v>0.26835443037974682</v>
      </c>
      <c r="AI587" s="3"/>
      <c r="AJ587" s="3"/>
    </row>
    <row r="588" spans="1:36" ht="12.75" customHeight="1">
      <c r="A588" s="32">
        <v>1602</v>
      </c>
      <c r="D588" s="32">
        <v>1606</v>
      </c>
      <c r="I588" s="5"/>
      <c r="J588" s="5"/>
      <c r="L588" s="5">
        <f>D588/C587</f>
        <v>0.92671667628390075</v>
      </c>
      <c r="M588" s="20">
        <v>1655</v>
      </c>
      <c r="N588" s="3">
        <f t="shared" si="113"/>
        <v>0.9544405997693195</v>
      </c>
      <c r="O588" s="5">
        <f t="shared" si="114"/>
        <v>4.5559400230680502E-2</v>
      </c>
      <c r="Q588" s="3">
        <f>M588/M586</f>
        <v>0.69831223628691985</v>
      </c>
      <c r="AI588" s="3"/>
      <c r="AJ588" s="3"/>
    </row>
    <row r="589" spans="1:36" ht="12.75" customHeight="1">
      <c r="A589" s="32">
        <v>1701</v>
      </c>
      <c r="E589" s="32">
        <v>1489</v>
      </c>
      <c r="I589" s="5"/>
      <c r="J589" s="5"/>
      <c r="L589" s="5">
        <f>E589/D588</f>
        <v>0.92714819427148198</v>
      </c>
      <c r="M589" s="6">
        <v>1542</v>
      </c>
      <c r="N589" s="3">
        <f t="shared" si="113"/>
        <v>0.93172205438066469</v>
      </c>
      <c r="O589" s="5">
        <f t="shared" si="114"/>
        <v>6.8277945619335312E-2</v>
      </c>
      <c r="AI589" s="3"/>
      <c r="AJ589" s="3"/>
    </row>
    <row r="590" spans="1:36" ht="12.75" customHeight="1">
      <c r="A590" s="32">
        <v>1702</v>
      </c>
      <c r="F590" s="32">
        <v>1349</v>
      </c>
      <c r="H590" s="32">
        <v>1</v>
      </c>
      <c r="I590" s="5"/>
      <c r="J590" s="5"/>
      <c r="L590" s="5">
        <f>F590/E589</f>
        <v>0.90597716588314303</v>
      </c>
      <c r="M590" s="6">
        <v>1405</v>
      </c>
      <c r="N590" s="3">
        <f t="shared" si="113"/>
        <v>0.91115434500648507</v>
      </c>
      <c r="O590" s="5">
        <f t="shared" si="114"/>
        <v>8.8845654993514933E-2</v>
      </c>
      <c r="AI590" s="3"/>
      <c r="AJ590" s="3"/>
    </row>
    <row r="591" spans="1:36" ht="12.75" customHeight="1">
      <c r="A591" s="69">
        <v>1801</v>
      </c>
      <c r="B591" s="69"/>
      <c r="C591" s="69"/>
      <c r="D591" s="69"/>
      <c r="E591" s="69"/>
      <c r="F591" s="69"/>
      <c r="G591" s="69">
        <v>1301</v>
      </c>
      <c r="H591" s="69">
        <v>972</v>
      </c>
      <c r="I591" s="70"/>
      <c r="J591" s="70"/>
      <c r="K591" s="69"/>
      <c r="L591" s="70">
        <f>G591/F590</f>
        <v>0.96441808747220159</v>
      </c>
      <c r="M591" s="71">
        <v>1355</v>
      </c>
      <c r="N591" s="72">
        <f t="shared" si="113"/>
        <v>0.96441281138790036</v>
      </c>
      <c r="O591" s="70">
        <f t="shared" si="114"/>
        <v>3.5587188612099641E-2</v>
      </c>
      <c r="AI591" s="3"/>
      <c r="AJ591" s="3"/>
    </row>
    <row r="592" spans="1:36" ht="12.75" customHeight="1">
      <c r="A592" s="32">
        <v>1802</v>
      </c>
      <c r="B592" s="32"/>
      <c r="C592" s="32"/>
      <c r="D592" s="32"/>
      <c r="E592" s="32"/>
      <c r="F592" s="32"/>
      <c r="G592" s="32">
        <v>211</v>
      </c>
      <c r="H592" s="32">
        <v>146</v>
      </c>
      <c r="I592" s="5"/>
      <c r="J592" s="5"/>
      <c r="K592" s="32"/>
      <c r="L592" s="5"/>
      <c r="M592" s="6">
        <v>299</v>
      </c>
      <c r="N592" s="3"/>
      <c r="O592" s="5"/>
      <c r="AI592" s="3"/>
      <c r="AJ592" s="3"/>
    </row>
    <row r="593" spans="1:36" ht="12.75" customHeight="1">
      <c r="A593" s="32">
        <v>1901</v>
      </c>
      <c r="G593" s="32">
        <v>83</v>
      </c>
      <c r="H593" s="32">
        <v>72</v>
      </c>
      <c r="I593" s="5"/>
      <c r="J593" s="5"/>
      <c r="L593" s="5"/>
      <c r="M593" s="6">
        <v>108</v>
      </c>
      <c r="N593" s="6"/>
      <c r="O593" s="5"/>
      <c r="AI593" s="3"/>
      <c r="AJ593" s="3"/>
    </row>
    <row r="594" spans="1:36" ht="12.75" customHeight="1">
      <c r="A594" s="32">
        <v>1902</v>
      </c>
      <c r="G594" s="32">
        <v>12</v>
      </c>
      <c r="H594" s="32">
        <v>8</v>
      </c>
      <c r="I594" s="5"/>
      <c r="J594" s="5"/>
      <c r="L594" s="5"/>
      <c r="M594" s="6">
        <v>21</v>
      </c>
      <c r="N594" s="6"/>
      <c r="O594" s="5"/>
      <c r="AI594" s="3"/>
      <c r="AJ594" s="3"/>
    </row>
    <row r="595" spans="1:36" ht="12.75" customHeight="1">
      <c r="A595" s="32">
        <v>2001</v>
      </c>
      <c r="G595" s="32">
        <v>2</v>
      </c>
      <c r="H595" s="32">
        <v>2</v>
      </c>
      <c r="I595" s="5"/>
      <c r="J595" s="5"/>
      <c r="L595" s="5"/>
      <c r="M595" s="6">
        <v>2</v>
      </c>
      <c r="N595" s="6"/>
      <c r="O595" s="5"/>
      <c r="AI595" s="3"/>
      <c r="AJ595" s="3"/>
    </row>
    <row r="596" spans="1:36" ht="12.75" customHeight="1">
      <c r="H596" s="32">
        <f>SUM(H590:H595)</f>
        <v>1201</v>
      </c>
      <c r="I596" s="5">
        <f>(H591+H590)/B586</f>
        <v>0.41054852320675106</v>
      </c>
      <c r="J596" s="5">
        <f>H596/B586</f>
        <v>0.50675105485232064</v>
      </c>
      <c r="K596" s="5">
        <f>J596-I596</f>
        <v>9.6202531645569578E-2</v>
      </c>
      <c r="L596" s="5"/>
      <c r="M596" s="6"/>
      <c r="N596" s="6"/>
      <c r="O596" s="5"/>
      <c r="AI596" s="3"/>
      <c r="AJ596" s="3"/>
    </row>
    <row r="597" spans="1:36" ht="12.75" customHeight="1">
      <c r="I597" s="5"/>
      <c r="J597" s="5"/>
      <c r="L597" s="5"/>
      <c r="M597" s="6"/>
      <c r="N597" s="6"/>
      <c r="O597" s="5"/>
      <c r="AI597" s="3"/>
      <c r="AJ597" s="3"/>
    </row>
    <row r="598" spans="1:36" ht="12.75" customHeight="1">
      <c r="A598" s="44" t="s">
        <v>95</v>
      </c>
      <c r="I598" s="5"/>
      <c r="J598" s="5"/>
      <c r="L598" s="5"/>
      <c r="M598" s="6"/>
      <c r="N598" s="6"/>
      <c r="O598" s="5"/>
      <c r="AI598" s="3"/>
      <c r="AJ598" s="3"/>
    </row>
    <row r="599" spans="1:36" ht="25.5" customHeight="1">
      <c r="B599" s="185" t="s">
        <v>1</v>
      </c>
      <c r="C599" s="186"/>
      <c r="D599" s="186"/>
      <c r="E599" s="186"/>
      <c r="F599" s="186"/>
      <c r="G599" s="186"/>
      <c r="I599" s="7" t="s">
        <v>2</v>
      </c>
      <c r="J599" s="7" t="s">
        <v>3</v>
      </c>
      <c r="K599" s="8" t="s">
        <v>4</v>
      </c>
      <c r="L599" s="7" t="s">
        <v>5</v>
      </c>
      <c r="M599" s="9" t="s">
        <v>6</v>
      </c>
      <c r="N599" s="9" t="s">
        <v>7</v>
      </c>
      <c r="O599" s="5"/>
      <c r="AI599" s="3"/>
      <c r="AJ599" s="3"/>
    </row>
    <row r="600" spans="1:36" ht="12.75" customHeight="1">
      <c r="A600" s="12" t="s">
        <v>9</v>
      </c>
      <c r="B600" s="13">
        <v>1</v>
      </c>
      <c r="C600" s="13">
        <v>2</v>
      </c>
      <c r="D600" s="13">
        <v>3</v>
      </c>
      <c r="E600" s="13">
        <v>4</v>
      </c>
      <c r="F600" s="13">
        <v>5</v>
      </c>
      <c r="G600" s="13">
        <v>6</v>
      </c>
      <c r="H600" s="14" t="s">
        <v>10</v>
      </c>
      <c r="I600" s="41"/>
      <c r="J600" s="15"/>
      <c r="K600" s="16"/>
      <c r="L600" s="17"/>
      <c r="M600" s="6"/>
      <c r="N600" s="6"/>
      <c r="O600" s="5"/>
      <c r="AI600" s="3"/>
      <c r="AJ600" s="3"/>
    </row>
    <row r="601" spans="1:36" ht="12.75" customHeight="1">
      <c r="A601" s="31" t="s">
        <v>83</v>
      </c>
      <c r="B601" s="13">
        <v>106</v>
      </c>
      <c r="C601" s="13"/>
      <c r="D601" s="13"/>
      <c r="E601" s="13"/>
      <c r="F601" s="13"/>
      <c r="G601" s="13"/>
      <c r="H601" s="19"/>
      <c r="I601" s="41"/>
      <c r="J601" s="15"/>
      <c r="K601" s="16"/>
      <c r="L601" s="17"/>
      <c r="M601" s="20">
        <f>B601</f>
        <v>106</v>
      </c>
      <c r="N601" s="6"/>
      <c r="O601" s="5"/>
      <c r="AI601" s="3"/>
      <c r="AJ601" s="3"/>
    </row>
    <row r="602" spans="1:36" ht="12.75" customHeight="1">
      <c r="A602" s="32">
        <v>1602</v>
      </c>
      <c r="B602" s="13"/>
      <c r="C602" s="13">
        <v>54</v>
      </c>
      <c r="D602" s="13"/>
      <c r="E602" s="13"/>
      <c r="F602" s="13"/>
      <c r="G602" s="13"/>
      <c r="H602" s="33"/>
      <c r="I602" s="41"/>
      <c r="J602" s="41"/>
      <c r="K602" s="41"/>
      <c r="L602" s="17">
        <f>C602/B601</f>
        <v>0.50943396226415094</v>
      </c>
      <c r="M602" s="20">
        <v>54</v>
      </c>
      <c r="N602" s="3">
        <f t="shared" ref="N602:N606" si="115">M602/M601</f>
        <v>0.50943396226415094</v>
      </c>
      <c r="O602" s="5">
        <f t="shared" ref="O602:O606" si="116">100%-N602</f>
        <v>0.49056603773584906</v>
      </c>
      <c r="AI602" s="3"/>
      <c r="AJ602" s="3"/>
    </row>
    <row r="603" spans="1:36" ht="12.75" customHeight="1">
      <c r="A603" s="32">
        <v>1701</v>
      </c>
      <c r="D603" s="32">
        <v>53</v>
      </c>
      <c r="I603" s="5"/>
      <c r="J603" s="5"/>
      <c r="L603" s="5">
        <f>D603/C602</f>
        <v>0.98148148148148151</v>
      </c>
      <c r="M603" s="6">
        <v>53</v>
      </c>
      <c r="N603" s="3">
        <f t="shared" si="115"/>
        <v>0.98148148148148151</v>
      </c>
      <c r="O603" s="5">
        <f t="shared" si="116"/>
        <v>1.851851851851849E-2</v>
      </c>
      <c r="P603" s="11">
        <f>M603/M601</f>
        <v>0.5</v>
      </c>
      <c r="AI603" s="3"/>
      <c r="AJ603" s="3"/>
    </row>
    <row r="604" spans="1:36" ht="12.75" customHeight="1">
      <c r="A604" s="32">
        <v>1702</v>
      </c>
      <c r="E604" s="32">
        <v>42</v>
      </c>
      <c r="I604" s="5"/>
      <c r="J604" s="5"/>
      <c r="L604" s="5">
        <f>E604/D603</f>
        <v>0.79245283018867929</v>
      </c>
      <c r="M604" s="6">
        <v>43</v>
      </c>
      <c r="N604" s="3">
        <f t="shared" si="115"/>
        <v>0.81132075471698117</v>
      </c>
      <c r="O604" s="5">
        <f t="shared" si="116"/>
        <v>0.18867924528301883</v>
      </c>
      <c r="AI604" s="3"/>
      <c r="AJ604" s="3"/>
    </row>
    <row r="605" spans="1:36" ht="12.75" customHeight="1">
      <c r="A605" s="32">
        <v>1801</v>
      </c>
      <c r="F605" s="32">
        <v>31</v>
      </c>
      <c r="I605" s="5"/>
      <c r="J605" s="5"/>
      <c r="L605" s="5">
        <f>F605/E604</f>
        <v>0.73809523809523814</v>
      </c>
      <c r="M605" s="6">
        <v>35</v>
      </c>
      <c r="N605" s="3">
        <f t="shared" si="115"/>
        <v>0.81395348837209303</v>
      </c>
      <c r="O605" s="5">
        <f t="shared" si="116"/>
        <v>0.18604651162790697</v>
      </c>
      <c r="AI605" s="3"/>
      <c r="AJ605" s="3"/>
    </row>
    <row r="606" spans="1:36" ht="12.75" customHeight="1">
      <c r="A606" s="69">
        <v>1802</v>
      </c>
      <c r="B606" s="69"/>
      <c r="C606" s="69"/>
      <c r="D606" s="69"/>
      <c r="E606" s="69"/>
      <c r="F606" s="69"/>
      <c r="G606" s="69">
        <v>28</v>
      </c>
      <c r="H606" s="69">
        <v>12</v>
      </c>
      <c r="I606" s="70"/>
      <c r="J606" s="70"/>
      <c r="K606" s="69"/>
      <c r="L606" s="5">
        <f>G606/F605</f>
        <v>0.90322580645161288</v>
      </c>
      <c r="M606" s="71">
        <v>31</v>
      </c>
      <c r="N606" s="3">
        <f t="shared" si="115"/>
        <v>0.88571428571428568</v>
      </c>
      <c r="O606" s="5">
        <f t="shared" si="116"/>
        <v>0.11428571428571432</v>
      </c>
      <c r="AI606" s="3"/>
      <c r="AJ606" s="3"/>
    </row>
    <row r="607" spans="1:36" ht="12.75" customHeight="1">
      <c r="A607" s="32">
        <v>1901</v>
      </c>
      <c r="G607" s="32">
        <v>15</v>
      </c>
      <c r="H607" s="32">
        <v>8</v>
      </c>
      <c r="I607" s="5"/>
      <c r="J607" s="5"/>
      <c r="L607" s="5"/>
      <c r="M607" s="6">
        <v>16</v>
      </c>
      <c r="N607" s="6"/>
      <c r="O607" s="5"/>
      <c r="AI607" s="3"/>
      <c r="AJ607" s="3"/>
    </row>
    <row r="608" spans="1:36" ht="12.75" customHeight="1">
      <c r="A608" s="32">
        <v>1902</v>
      </c>
      <c r="G608" s="32">
        <v>4</v>
      </c>
      <c r="H608" s="32">
        <v>3</v>
      </c>
      <c r="I608" s="5"/>
      <c r="J608" s="5"/>
      <c r="L608" s="5"/>
      <c r="M608" s="6">
        <v>5</v>
      </c>
      <c r="N608" s="6"/>
      <c r="O608" s="5"/>
      <c r="AI608" s="3"/>
      <c r="AJ608" s="3"/>
    </row>
    <row r="609" spans="1:36" ht="12.75" customHeight="1">
      <c r="A609" s="32">
        <v>2001</v>
      </c>
      <c r="G609" s="32">
        <v>2</v>
      </c>
      <c r="H609" s="32">
        <v>2</v>
      </c>
      <c r="I609" s="5"/>
      <c r="J609" s="5"/>
      <c r="L609" s="5"/>
      <c r="M609" s="6">
        <v>2</v>
      </c>
      <c r="N609" s="6"/>
      <c r="O609" s="5"/>
      <c r="AI609" s="3"/>
      <c r="AJ609" s="3"/>
    </row>
    <row r="610" spans="1:36" ht="12.75" customHeight="1">
      <c r="H610" s="32">
        <f>SUM(H605:H609)</f>
        <v>25</v>
      </c>
      <c r="I610" s="5">
        <f>(H606+H605)/B601</f>
        <v>0.11320754716981132</v>
      </c>
      <c r="J610" s="5">
        <f>H610/B601</f>
        <v>0.23584905660377359</v>
      </c>
      <c r="K610" s="5">
        <f>J610-I610</f>
        <v>0.12264150943396226</v>
      </c>
      <c r="L610" s="5"/>
      <c r="M610" s="6"/>
      <c r="N610" s="6"/>
      <c r="O610" s="5"/>
      <c r="AI610" s="3"/>
      <c r="AJ610" s="3"/>
    </row>
    <row r="611" spans="1:36" ht="12.75" customHeight="1">
      <c r="I611" s="5"/>
      <c r="J611" s="5"/>
      <c r="L611" s="5"/>
      <c r="M611" s="6"/>
      <c r="N611" s="6"/>
      <c r="O611" s="5"/>
      <c r="AI611" s="3"/>
      <c r="AJ611" s="3"/>
    </row>
    <row r="612" spans="1:36" ht="12.75" customHeight="1">
      <c r="I612" s="5"/>
      <c r="J612" s="5"/>
      <c r="L612" s="5"/>
      <c r="M612" s="6"/>
      <c r="N612" s="6"/>
      <c r="O612" s="5"/>
      <c r="AI612" s="3"/>
      <c r="AJ612" s="3"/>
    </row>
    <row r="613" spans="1:36" ht="12.75" customHeight="1">
      <c r="I613" s="5"/>
      <c r="J613" s="5"/>
      <c r="L613" s="5"/>
      <c r="M613" s="6"/>
      <c r="N613" s="6"/>
      <c r="O613" s="5"/>
      <c r="AI613" s="3"/>
      <c r="AJ613" s="3"/>
    </row>
    <row r="614" spans="1:36" ht="12.75" customHeight="1">
      <c r="A614" s="44" t="s">
        <v>96</v>
      </c>
      <c r="I614" s="5"/>
      <c r="J614" s="5"/>
      <c r="L614" s="5"/>
      <c r="M614" s="6"/>
      <c r="N614" s="6"/>
      <c r="O614" s="5"/>
      <c r="AI614" s="3"/>
      <c r="AJ614" s="3"/>
    </row>
    <row r="615" spans="1:36" ht="25.5" customHeight="1">
      <c r="B615" s="185" t="s">
        <v>1</v>
      </c>
      <c r="C615" s="186"/>
      <c r="D615" s="186"/>
      <c r="E615" s="186"/>
      <c r="F615" s="186"/>
      <c r="G615" s="186"/>
      <c r="I615" s="7" t="s">
        <v>2</v>
      </c>
      <c r="J615" s="7" t="s">
        <v>3</v>
      </c>
      <c r="K615" s="8" t="s">
        <v>4</v>
      </c>
      <c r="L615" s="7" t="s">
        <v>5</v>
      </c>
      <c r="M615" s="9" t="s">
        <v>6</v>
      </c>
      <c r="N615" s="9" t="s">
        <v>7</v>
      </c>
      <c r="O615" s="5"/>
      <c r="AI615" s="3"/>
      <c r="AJ615" s="3"/>
    </row>
    <row r="616" spans="1:36" ht="12.75" customHeight="1">
      <c r="A616" s="12" t="s">
        <v>9</v>
      </c>
      <c r="B616" s="13">
        <v>1</v>
      </c>
      <c r="C616" s="13">
        <v>2</v>
      </c>
      <c r="D616" s="13">
        <v>3</v>
      </c>
      <c r="E616" s="13">
        <v>4</v>
      </c>
      <c r="F616" s="13">
        <v>5</v>
      </c>
      <c r="G616" s="13">
        <v>6</v>
      </c>
      <c r="H616" s="14" t="s">
        <v>10</v>
      </c>
      <c r="I616" s="41"/>
      <c r="J616" s="15"/>
      <c r="K616" s="16"/>
      <c r="L616" s="17"/>
      <c r="M616" s="6"/>
      <c r="N616" s="6"/>
      <c r="O616" s="5"/>
      <c r="AI616" s="3"/>
      <c r="AJ616" s="3"/>
    </row>
    <row r="617" spans="1:36" ht="12.75" customHeight="1">
      <c r="A617" s="31" t="s">
        <v>97</v>
      </c>
      <c r="B617" s="13">
        <v>2779</v>
      </c>
      <c r="C617" s="13"/>
      <c r="D617" s="13"/>
      <c r="E617" s="13"/>
      <c r="F617" s="13"/>
      <c r="G617" s="13"/>
      <c r="H617" s="19"/>
      <c r="I617" s="41"/>
      <c r="J617" s="15"/>
      <c r="K617" s="16"/>
      <c r="L617" s="17"/>
      <c r="M617" s="20">
        <f>B617</f>
        <v>2779</v>
      </c>
      <c r="N617" s="6"/>
      <c r="O617" s="5"/>
      <c r="AI617" s="3"/>
      <c r="AJ617" s="3"/>
    </row>
    <row r="618" spans="1:36" ht="12.75" customHeight="1">
      <c r="A618" s="32">
        <v>1701</v>
      </c>
      <c r="B618" s="13"/>
      <c r="C618" s="13">
        <v>1806</v>
      </c>
      <c r="D618" s="13"/>
      <c r="E618" s="13"/>
      <c r="F618" s="13"/>
      <c r="G618" s="13"/>
      <c r="H618" s="33"/>
      <c r="I618" s="41"/>
      <c r="J618" s="41"/>
      <c r="K618" s="41"/>
      <c r="L618" s="17">
        <f>C618/B617</f>
        <v>0.64987405541561716</v>
      </c>
      <c r="M618" s="20">
        <v>1812</v>
      </c>
      <c r="N618" s="3">
        <f t="shared" ref="N618:N622" si="117">M618/M617</f>
        <v>0.65203310543360926</v>
      </c>
      <c r="O618" s="5">
        <f t="shared" ref="O618:O622" si="118">100%-N618</f>
        <v>0.34796689456639074</v>
      </c>
      <c r="AI618" s="3"/>
      <c r="AJ618" s="3"/>
    </row>
    <row r="619" spans="1:36" ht="12.75" customHeight="1">
      <c r="A619" s="32">
        <v>1702</v>
      </c>
      <c r="D619" s="32">
        <v>1703</v>
      </c>
      <c r="I619" s="5"/>
      <c r="J619" s="5"/>
      <c r="L619" s="5">
        <f>D619/C618</f>
        <v>0.94296788482834992</v>
      </c>
      <c r="M619" s="6">
        <v>1735</v>
      </c>
      <c r="N619" s="3">
        <f t="shared" si="117"/>
        <v>0.95750551876379686</v>
      </c>
      <c r="O619" s="5">
        <f t="shared" si="118"/>
        <v>4.2494481236203141E-2</v>
      </c>
      <c r="P619" s="11" t="s">
        <v>119</v>
      </c>
      <c r="AI619" s="3"/>
      <c r="AJ619" s="3"/>
    </row>
    <row r="620" spans="1:36" ht="12.75" customHeight="1">
      <c r="A620" s="32">
        <v>1801</v>
      </c>
      <c r="E620" s="32">
        <v>1599</v>
      </c>
      <c r="I620" s="5"/>
      <c r="J620" s="5"/>
      <c r="L620" s="5">
        <f>E620/D619</f>
        <v>0.93893129770992367</v>
      </c>
      <c r="M620" s="6">
        <v>1656</v>
      </c>
      <c r="N620" s="3">
        <f t="shared" si="117"/>
        <v>0.95446685878962534</v>
      </c>
      <c r="O620" s="5">
        <f t="shared" si="118"/>
        <v>4.5533141210374661E-2</v>
      </c>
      <c r="AI620" s="3"/>
      <c r="AJ620" s="3"/>
    </row>
    <row r="621" spans="1:36" ht="12.75" customHeight="1">
      <c r="A621" s="32">
        <v>1802</v>
      </c>
      <c r="F621" s="32">
        <v>1468</v>
      </c>
      <c r="I621" s="5"/>
      <c r="J621" s="5"/>
      <c r="L621" s="5">
        <f>F621/E620</f>
        <v>0.91807379612257656</v>
      </c>
      <c r="M621" s="6">
        <v>1542</v>
      </c>
      <c r="N621" s="3">
        <f t="shared" si="117"/>
        <v>0.9311594202898551</v>
      </c>
      <c r="O621" s="5">
        <f t="shared" si="118"/>
        <v>6.88405797101449E-2</v>
      </c>
      <c r="AI621" s="3"/>
      <c r="AJ621" s="3"/>
    </row>
    <row r="622" spans="1:36" ht="12.75" customHeight="1">
      <c r="A622" s="32">
        <v>1901</v>
      </c>
      <c r="G622" s="32">
        <v>1403</v>
      </c>
      <c r="H622" s="32">
        <v>1076</v>
      </c>
      <c r="I622" s="5"/>
      <c r="J622" s="5"/>
      <c r="L622" s="5">
        <f>G622/F621</f>
        <v>0.95572207084468663</v>
      </c>
      <c r="M622" s="6">
        <v>1464</v>
      </c>
      <c r="N622" s="3">
        <f t="shared" si="117"/>
        <v>0.94941634241245132</v>
      </c>
      <c r="O622" s="5">
        <f t="shared" si="118"/>
        <v>5.058365758754868E-2</v>
      </c>
      <c r="AI622" s="3"/>
      <c r="AJ622" s="3"/>
    </row>
    <row r="623" spans="1:36" ht="12.75" customHeight="1">
      <c r="A623" s="32">
        <v>1902</v>
      </c>
      <c r="G623" s="32">
        <v>198</v>
      </c>
      <c r="H623" s="32">
        <v>124</v>
      </c>
      <c r="I623" s="5"/>
      <c r="J623" s="5"/>
      <c r="L623" s="5"/>
      <c r="M623" s="6">
        <v>294</v>
      </c>
      <c r="N623" s="6"/>
      <c r="O623" s="5"/>
      <c r="AI623" s="3"/>
      <c r="AJ623" s="3"/>
    </row>
    <row r="624" spans="1:36" ht="12.75" customHeight="1">
      <c r="A624" s="32">
        <v>2001</v>
      </c>
      <c r="G624" s="32">
        <v>90</v>
      </c>
      <c r="H624" s="32">
        <v>90</v>
      </c>
      <c r="I624" s="5"/>
      <c r="J624" s="5"/>
      <c r="L624" s="5"/>
      <c r="M624" s="6">
        <v>125</v>
      </c>
      <c r="N624" s="6"/>
      <c r="O624" s="5"/>
      <c r="AI624" s="3"/>
      <c r="AJ624" s="3"/>
    </row>
    <row r="625" spans="1:36" ht="12.75" customHeight="1">
      <c r="A625" s="32">
        <v>2002</v>
      </c>
      <c r="G625" s="32">
        <v>20</v>
      </c>
      <c r="H625" s="32">
        <v>20</v>
      </c>
      <c r="I625" s="5"/>
      <c r="J625" s="5"/>
      <c r="L625" s="5"/>
      <c r="M625" s="6">
        <v>25</v>
      </c>
      <c r="N625" s="6"/>
      <c r="O625" s="5"/>
      <c r="AI625" s="3"/>
      <c r="AJ625" s="3"/>
    </row>
    <row r="626" spans="1:36" ht="12.75" customHeight="1">
      <c r="A626" s="32">
        <v>2101</v>
      </c>
      <c r="G626" s="32">
        <v>1</v>
      </c>
      <c r="H626" s="32">
        <v>1</v>
      </c>
      <c r="I626" s="5"/>
      <c r="J626" s="5"/>
      <c r="L626" s="5"/>
      <c r="M626" s="6">
        <v>1</v>
      </c>
      <c r="N626" s="6"/>
      <c r="O626" s="5"/>
      <c r="AI626" s="3"/>
      <c r="AJ626" s="3"/>
    </row>
    <row r="627" spans="1:36" ht="12.75" customHeight="1">
      <c r="H627" s="32">
        <f>SUM(H622:H626)</f>
        <v>1311</v>
      </c>
      <c r="I627" s="5">
        <f>(H622+H621)/B617</f>
        <v>0.38718963655991362</v>
      </c>
      <c r="J627" s="5">
        <f>H627/B617</f>
        <v>0.47175242893127023</v>
      </c>
      <c r="K627" s="5">
        <f>J627-I627</f>
        <v>8.456279237135661E-2</v>
      </c>
      <c r="L627" s="5"/>
      <c r="M627" s="6"/>
      <c r="N627" s="6"/>
      <c r="O627" s="5"/>
      <c r="AI627" s="3"/>
      <c r="AJ627" s="3"/>
    </row>
    <row r="628" spans="1:36" ht="12.75" customHeight="1">
      <c r="I628" s="5"/>
      <c r="J628" s="5"/>
      <c r="L628" s="5"/>
      <c r="M628" s="6"/>
      <c r="N628" s="6"/>
      <c r="O628" s="5"/>
      <c r="AI628" s="3"/>
      <c r="AJ628" s="3"/>
    </row>
    <row r="629" spans="1:36" ht="12.75" customHeight="1">
      <c r="I629" s="5"/>
      <c r="J629" s="5"/>
      <c r="L629" s="5"/>
      <c r="M629" s="6"/>
      <c r="N629" s="6"/>
      <c r="O629" s="5"/>
      <c r="AI629" s="3"/>
      <c r="AJ629" s="3"/>
    </row>
    <row r="630" spans="1:36" ht="26.25" customHeight="1">
      <c r="A630" s="4"/>
      <c r="B630" s="178" t="s">
        <v>99</v>
      </c>
      <c r="C630" s="179"/>
      <c r="D630" s="179"/>
      <c r="E630" s="179"/>
      <c r="F630" s="179"/>
      <c r="G630" s="179"/>
      <c r="H630" s="73">
        <v>1701</v>
      </c>
      <c r="I630" s="74"/>
      <c r="J630" s="74"/>
      <c r="K630" s="74"/>
      <c r="L630" s="74"/>
      <c r="M630" s="74"/>
      <c r="N630" s="32"/>
      <c r="O630" s="32"/>
      <c r="P630" s="32"/>
      <c r="AI630" s="3"/>
      <c r="AJ630" s="3"/>
    </row>
    <row r="631" spans="1:36" ht="20.25" customHeight="1">
      <c r="A631" s="180" t="s">
        <v>9</v>
      </c>
      <c r="B631" s="181" t="s">
        <v>100</v>
      </c>
      <c r="C631" s="182"/>
      <c r="D631" s="182"/>
      <c r="E631" s="182"/>
      <c r="F631" s="182"/>
      <c r="G631" s="182"/>
      <c r="H631" s="183" t="s">
        <v>10</v>
      </c>
      <c r="I631" s="177" t="s">
        <v>2</v>
      </c>
      <c r="J631" s="177" t="s">
        <v>3</v>
      </c>
      <c r="K631" s="184" t="s">
        <v>4</v>
      </c>
      <c r="L631" s="177" t="s">
        <v>5</v>
      </c>
      <c r="M631" s="175" t="s">
        <v>6</v>
      </c>
      <c r="N631" s="175" t="s">
        <v>7</v>
      </c>
      <c r="O631" s="177" t="s">
        <v>8</v>
      </c>
      <c r="P631" s="32"/>
      <c r="AI631" s="3"/>
      <c r="AJ631" s="3"/>
    </row>
    <row r="632" spans="1:36" ht="15.75" customHeight="1">
      <c r="A632" s="176"/>
      <c r="B632" s="75" t="s">
        <v>101</v>
      </c>
      <c r="C632" s="75" t="s">
        <v>102</v>
      </c>
      <c r="D632" s="75" t="s">
        <v>103</v>
      </c>
      <c r="E632" s="75" t="s">
        <v>104</v>
      </c>
      <c r="F632" s="75" t="s">
        <v>105</v>
      </c>
      <c r="G632" s="75" t="s">
        <v>106</v>
      </c>
      <c r="H632" s="176"/>
      <c r="I632" s="176"/>
      <c r="J632" s="176"/>
      <c r="K632" s="176"/>
      <c r="L632" s="176"/>
      <c r="M632" s="176"/>
      <c r="N632" s="176"/>
      <c r="O632" s="176"/>
      <c r="P632" s="32"/>
      <c r="AI632" s="3"/>
      <c r="AJ632" s="3"/>
    </row>
    <row r="633" spans="1:36" ht="15.75" customHeight="1">
      <c r="A633" s="75">
        <v>1701</v>
      </c>
      <c r="B633" s="77">
        <v>104</v>
      </c>
      <c r="C633" s="77"/>
      <c r="D633" s="77"/>
      <c r="E633" s="77"/>
      <c r="F633" s="77"/>
      <c r="G633" s="77"/>
      <c r="H633" s="78"/>
      <c r="I633" s="79"/>
      <c r="J633" s="47" t="s">
        <v>119</v>
      </c>
      <c r="K633" s="48"/>
      <c r="L633" s="17"/>
      <c r="M633" s="80">
        <f>B633</f>
        <v>104</v>
      </c>
      <c r="N633" s="43"/>
      <c r="O633" s="17"/>
      <c r="P633" s="32"/>
      <c r="AI633" s="3"/>
      <c r="AJ633" s="3"/>
    </row>
    <row r="634" spans="1:36" ht="15.75" customHeight="1">
      <c r="A634" s="75" t="s">
        <v>107</v>
      </c>
      <c r="B634" s="77"/>
      <c r="C634" s="77">
        <v>58</v>
      </c>
      <c r="D634" s="77"/>
      <c r="E634" s="77"/>
      <c r="F634" s="77"/>
      <c r="G634" s="77"/>
      <c r="H634" s="78"/>
      <c r="I634" s="81"/>
      <c r="J634" s="5"/>
      <c r="K634" s="82"/>
      <c r="L634" s="83">
        <f>IF(C634=0,"",C634/B633)</f>
        <v>0.55769230769230771</v>
      </c>
      <c r="M634" s="84">
        <v>58</v>
      </c>
      <c r="N634" s="85">
        <f t="shared" ref="N634:N638" si="119">IF(M634=0,"",M634/M633)</f>
        <v>0.55769230769230771</v>
      </c>
      <c r="O634" s="85">
        <f t="shared" ref="O634:O638" si="120">IF(M634=0,"",100%-N634)</f>
        <v>0.44230769230769229</v>
      </c>
      <c r="P634" s="32"/>
      <c r="AI634" s="3"/>
      <c r="AJ634" s="3"/>
    </row>
    <row r="635" spans="1:36" ht="15.75" customHeight="1">
      <c r="A635" s="75" t="s">
        <v>108</v>
      </c>
      <c r="B635" s="77"/>
      <c r="C635" s="77"/>
      <c r="D635" s="77">
        <v>57</v>
      </c>
      <c r="E635" s="77"/>
      <c r="F635" s="77"/>
      <c r="G635" s="77"/>
      <c r="H635" s="78"/>
      <c r="I635" s="81"/>
      <c r="J635" s="5"/>
      <c r="K635" s="82"/>
      <c r="L635" s="86">
        <f>IF(D635=0,"",D635/C634)</f>
        <v>0.98275862068965514</v>
      </c>
      <c r="M635" s="84">
        <v>57</v>
      </c>
      <c r="N635" s="85">
        <f t="shared" si="119"/>
        <v>0.98275862068965514</v>
      </c>
      <c r="O635" s="85">
        <f t="shared" si="120"/>
        <v>1.7241379310344862E-2</v>
      </c>
      <c r="P635" s="11">
        <f>M635/M633</f>
        <v>0.54807692307692313</v>
      </c>
      <c r="AI635" s="3"/>
      <c r="AJ635" s="3"/>
    </row>
    <row r="636" spans="1:36" ht="15.75" customHeight="1">
      <c r="A636" s="75" t="s">
        <v>109</v>
      </c>
      <c r="B636" s="77"/>
      <c r="C636" s="77"/>
      <c r="D636" s="77"/>
      <c r="E636" s="77">
        <v>51</v>
      </c>
      <c r="F636" s="77"/>
      <c r="G636" s="77"/>
      <c r="H636" s="78"/>
      <c r="I636" s="81"/>
      <c r="J636" s="5"/>
      <c r="K636" s="82"/>
      <c r="L636" s="86">
        <f>IF(E636=0,"",E636/D635)</f>
        <v>0.89473684210526316</v>
      </c>
      <c r="M636" s="84">
        <v>51</v>
      </c>
      <c r="N636" s="85">
        <f t="shared" si="119"/>
        <v>0.89473684210526316</v>
      </c>
      <c r="O636" s="85">
        <f t="shared" si="120"/>
        <v>0.10526315789473684</v>
      </c>
      <c r="P636" s="32"/>
      <c r="AI636" s="3"/>
      <c r="AJ636" s="3"/>
    </row>
    <row r="637" spans="1:36" ht="15.75" customHeight="1">
      <c r="A637" s="75" t="s">
        <v>110</v>
      </c>
      <c r="B637" s="77"/>
      <c r="C637" s="77"/>
      <c r="D637" s="77"/>
      <c r="E637" s="77"/>
      <c r="F637" s="77">
        <v>43</v>
      </c>
      <c r="G637" s="77"/>
      <c r="H637" s="78"/>
      <c r="I637" s="81"/>
      <c r="J637" s="5"/>
      <c r="K637" s="82"/>
      <c r="L637" s="86">
        <f>IF(F637=0,"",F637/E636)</f>
        <v>0.84313725490196079</v>
      </c>
      <c r="M637" s="84">
        <v>43</v>
      </c>
      <c r="N637" s="85">
        <f t="shared" si="119"/>
        <v>0.84313725490196079</v>
      </c>
      <c r="O637" s="85">
        <f t="shared" si="120"/>
        <v>0.15686274509803921</v>
      </c>
      <c r="P637" s="32"/>
      <c r="AI637" s="3"/>
      <c r="AJ637" s="3"/>
    </row>
    <row r="638" spans="1:36" ht="15.75" customHeight="1">
      <c r="A638" s="75">
        <v>1902</v>
      </c>
      <c r="B638" s="77"/>
      <c r="C638" s="77"/>
      <c r="D638" s="77"/>
      <c r="E638" s="77"/>
      <c r="F638" s="77"/>
      <c r="G638" s="77">
        <v>38</v>
      </c>
      <c r="H638" s="78">
        <v>20</v>
      </c>
      <c r="I638" s="81"/>
      <c r="J638" s="5"/>
      <c r="K638" s="82"/>
      <c r="L638" s="86">
        <f>IF(G638=0,"",G638/F637)</f>
        <v>0.88372093023255816</v>
      </c>
      <c r="M638" s="88">
        <v>40</v>
      </c>
      <c r="N638" s="85">
        <f t="shared" si="119"/>
        <v>0.93023255813953487</v>
      </c>
      <c r="O638" s="85">
        <f t="shared" si="120"/>
        <v>6.9767441860465129E-2</v>
      </c>
      <c r="P638" s="32"/>
      <c r="AI638" s="3"/>
      <c r="AJ638" s="3"/>
    </row>
    <row r="639" spans="1:36" ht="15.75" customHeight="1">
      <c r="A639" s="89" t="s">
        <v>111</v>
      </c>
      <c r="B639" s="77"/>
      <c r="C639" s="77"/>
      <c r="D639" s="77"/>
      <c r="E639" s="77"/>
      <c r="F639" s="77"/>
      <c r="G639" s="77">
        <v>15</v>
      </c>
      <c r="H639" s="78">
        <v>14</v>
      </c>
      <c r="I639" s="81"/>
      <c r="J639" s="5"/>
      <c r="K639" s="32"/>
      <c r="L639" s="90"/>
      <c r="M639" s="88">
        <v>20</v>
      </c>
      <c r="N639" s="91"/>
      <c r="O639" s="92"/>
      <c r="P639" s="32"/>
      <c r="AI639" s="3"/>
      <c r="AJ639" s="3"/>
    </row>
    <row r="640" spans="1:36" ht="15.75" customHeight="1">
      <c r="A640" s="89" t="s">
        <v>112</v>
      </c>
      <c r="B640" s="77"/>
      <c r="C640" s="77"/>
      <c r="D640" s="77"/>
      <c r="E640" s="77"/>
      <c r="F640" s="77"/>
      <c r="G640" s="77">
        <v>3</v>
      </c>
      <c r="H640" s="78">
        <v>3</v>
      </c>
      <c r="I640" s="81"/>
      <c r="J640" s="5"/>
      <c r="K640" s="32"/>
      <c r="L640" s="90"/>
      <c r="M640" s="88">
        <v>3</v>
      </c>
      <c r="N640" s="91"/>
      <c r="O640" s="92"/>
      <c r="P640" s="32"/>
      <c r="AI640" s="3"/>
      <c r="AJ640" s="3"/>
    </row>
    <row r="641" spans="1:36" ht="15.75" customHeight="1">
      <c r="A641" s="89"/>
      <c r="B641" s="77"/>
      <c r="C641" s="77"/>
      <c r="D641" s="77"/>
      <c r="E641" s="77"/>
      <c r="F641" s="77"/>
      <c r="G641" s="77"/>
      <c r="H641" s="78"/>
      <c r="I641" s="81"/>
      <c r="J641" s="5"/>
      <c r="K641" s="32"/>
      <c r="L641" s="90"/>
      <c r="M641" s="88"/>
      <c r="N641" s="91"/>
      <c r="O641" s="92"/>
      <c r="P641" s="32"/>
      <c r="AI641" s="3"/>
      <c r="AJ641" s="3"/>
    </row>
    <row r="642" spans="1:36" ht="15.75" customHeight="1">
      <c r="A642" s="89"/>
      <c r="B642" s="77"/>
      <c r="C642" s="77"/>
      <c r="D642" s="77"/>
      <c r="E642" s="77"/>
      <c r="F642" s="77"/>
      <c r="G642" s="77"/>
      <c r="H642" s="78"/>
      <c r="I642" s="93"/>
      <c r="J642" s="70"/>
      <c r="K642" s="69"/>
      <c r="L642" s="94"/>
      <c r="M642" s="88"/>
      <c r="N642" s="95"/>
      <c r="O642" s="96"/>
      <c r="P642" s="32"/>
      <c r="AI642" s="3"/>
      <c r="AJ642" s="3"/>
    </row>
    <row r="643" spans="1:36" ht="18" customHeight="1">
      <c r="A643" s="31"/>
      <c r="B643" s="32"/>
      <c r="C643" s="172" t="s">
        <v>114</v>
      </c>
      <c r="D643" s="173"/>
      <c r="E643" s="173"/>
      <c r="F643" s="173"/>
      <c r="G643" s="174"/>
      <c r="H643" s="97">
        <f>SUM(H633:H642)</f>
        <v>37</v>
      </c>
      <c r="I643" s="98">
        <f>H638/B633</f>
        <v>0.19230769230769232</v>
      </c>
      <c r="J643" s="98">
        <f>IF(H643=0,"",H643/B633)</f>
        <v>0.35576923076923078</v>
      </c>
      <c r="K643" s="98">
        <f>J643-I643</f>
        <v>0.16346153846153846</v>
      </c>
      <c r="L643" s="5"/>
      <c r="M643" s="32"/>
      <c r="N643" s="23"/>
      <c r="O643" s="5"/>
      <c r="P643" s="32"/>
      <c r="AI643" s="3"/>
      <c r="AJ643" s="3"/>
    </row>
    <row r="644" spans="1:36" ht="12.75" customHeight="1">
      <c r="I644" s="5"/>
      <c r="J644" s="5"/>
      <c r="L644" s="5"/>
      <c r="M644" s="6"/>
      <c r="N644" s="6"/>
      <c r="O644" s="5"/>
      <c r="AI644" s="3"/>
      <c r="AJ644" s="3"/>
    </row>
    <row r="645" spans="1:36" ht="12.75" customHeight="1">
      <c r="I645" s="5"/>
      <c r="J645" s="5"/>
      <c r="L645" s="5"/>
      <c r="M645" s="6"/>
      <c r="N645" s="6"/>
      <c r="O645" s="5"/>
      <c r="AI645" s="3"/>
      <c r="AJ645" s="3"/>
    </row>
    <row r="646" spans="1:36" ht="26.25" customHeight="1">
      <c r="A646" s="4"/>
      <c r="B646" s="178" t="s">
        <v>99</v>
      </c>
      <c r="C646" s="179"/>
      <c r="D646" s="179"/>
      <c r="E646" s="179"/>
      <c r="F646" s="179"/>
      <c r="G646" s="179"/>
      <c r="H646" s="73">
        <v>1702</v>
      </c>
      <c r="I646" s="74"/>
      <c r="J646" s="74"/>
      <c r="K646" s="74"/>
      <c r="L646" s="74"/>
      <c r="M646" s="74"/>
      <c r="N646" s="32"/>
      <c r="O646" s="32"/>
      <c r="P646" s="32"/>
      <c r="AI646" s="3"/>
      <c r="AJ646" s="3"/>
    </row>
    <row r="647" spans="1:36" ht="20.25" customHeight="1">
      <c r="A647" s="180" t="s">
        <v>9</v>
      </c>
      <c r="B647" s="181" t="s">
        <v>100</v>
      </c>
      <c r="C647" s="182"/>
      <c r="D647" s="182"/>
      <c r="E647" s="182"/>
      <c r="F647" s="182"/>
      <c r="G647" s="182"/>
      <c r="H647" s="183" t="s">
        <v>10</v>
      </c>
      <c r="I647" s="177" t="s">
        <v>2</v>
      </c>
      <c r="J647" s="177" t="s">
        <v>3</v>
      </c>
      <c r="K647" s="184" t="s">
        <v>4</v>
      </c>
      <c r="L647" s="177" t="s">
        <v>5</v>
      </c>
      <c r="M647" s="175" t="s">
        <v>6</v>
      </c>
      <c r="N647" s="175" t="s">
        <v>7</v>
      </c>
      <c r="O647" s="177" t="s">
        <v>8</v>
      </c>
      <c r="P647" s="32"/>
      <c r="AI647" s="3"/>
      <c r="AJ647" s="3"/>
    </row>
    <row r="648" spans="1:36" ht="15.75" customHeight="1">
      <c r="A648" s="176"/>
      <c r="B648" s="75" t="s">
        <v>101</v>
      </c>
      <c r="C648" s="75" t="s">
        <v>102</v>
      </c>
      <c r="D648" s="75" t="s">
        <v>103</v>
      </c>
      <c r="E648" s="75" t="s">
        <v>104</v>
      </c>
      <c r="F648" s="75" t="s">
        <v>105</v>
      </c>
      <c r="G648" s="75" t="s">
        <v>106</v>
      </c>
      <c r="H648" s="176"/>
      <c r="I648" s="176"/>
      <c r="J648" s="176"/>
      <c r="K648" s="176"/>
      <c r="L648" s="176"/>
      <c r="M648" s="176"/>
      <c r="N648" s="176"/>
      <c r="O648" s="176"/>
      <c r="P648" s="32"/>
      <c r="AI648" s="3"/>
      <c r="AJ648" s="3"/>
    </row>
    <row r="649" spans="1:36" ht="15.75" customHeight="1">
      <c r="A649" s="75" t="s">
        <v>107</v>
      </c>
      <c r="B649" s="77">
        <v>2726</v>
      </c>
      <c r="C649" s="77"/>
      <c r="D649" s="77"/>
      <c r="E649" s="77"/>
      <c r="F649" s="77"/>
      <c r="G649" s="77"/>
      <c r="H649" s="78"/>
      <c r="I649" s="79"/>
      <c r="J649" s="47"/>
      <c r="K649" s="48"/>
      <c r="L649" s="17"/>
      <c r="M649" s="80">
        <f>B649</f>
        <v>2726</v>
      </c>
      <c r="N649" s="43"/>
      <c r="O649" s="17"/>
      <c r="P649" s="32"/>
      <c r="AI649" s="3"/>
      <c r="AJ649" s="3"/>
    </row>
    <row r="650" spans="1:36" ht="15.75" customHeight="1">
      <c r="A650" s="75" t="s">
        <v>108</v>
      </c>
      <c r="B650" s="77"/>
      <c r="C650" s="77">
        <v>1855</v>
      </c>
      <c r="D650" s="77"/>
      <c r="E650" s="77"/>
      <c r="F650" s="77"/>
      <c r="G650" s="77"/>
      <c r="H650" s="78"/>
      <c r="I650" s="81"/>
      <c r="J650" s="5"/>
      <c r="K650" s="82"/>
      <c r="L650" s="83">
        <f>IF(C650=0,"",C650/B649)</f>
        <v>0.68048422597212033</v>
      </c>
      <c r="M650" s="84">
        <v>1857</v>
      </c>
      <c r="N650" s="85">
        <f t="shared" ref="N650:N654" si="121">IF(M650=0,"",M650/M649)</f>
        <v>0.68121790168745411</v>
      </c>
      <c r="O650" s="85">
        <f t="shared" ref="O650:O654" si="122">IF(M650=0,"",100%-N650)</f>
        <v>0.31878209831254589</v>
      </c>
      <c r="P650" s="32"/>
      <c r="AI650" s="3"/>
      <c r="AJ650" s="3"/>
    </row>
    <row r="651" spans="1:36" ht="15.75" customHeight="1">
      <c r="A651" s="75" t="s">
        <v>109</v>
      </c>
      <c r="B651" s="77"/>
      <c r="C651" s="77"/>
      <c r="D651" s="77">
        <v>1731</v>
      </c>
      <c r="E651" s="77"/>
      <c r="F651" s="77"/>
      <c r="G651" s="77"/>
      <c r="H651" s="78"/>
      <c r="I651" s="81"/>
      <c r="J651" s="5"/>
      <c r="K651" s="82"/>
      <c r="L651" s="86">
        <f>IF(D651=0,"",D651/C650)</f>
        <v>0.93315363881401614</v>
      </c>
      <c r="M651" s="84">
        <v>1775</v>
      </c>
      <c r="N651" s="87">
        <f t="shared" si="121"/>
        <v>0.9558427571351642</v>
      </c>
      <c r="O651" s="87">
        <f t="shared" si="122"/>
        <v>4.41572428648358E-2</v>
      </c>
      <c r="P651" s="11">
        <f>M651/M649</f>
        <v>0.65113719735876741</v>
      </c>
      <c r="AI651" s="3"/>
      <c r="AJ651" s="3"/>
    </row>
    <row r="652" spans="1:36" ht="15.75" customHeight="1">
      <c r="A652" s="75" t="s">
        <v>110</v>
      </c>
      <c r="B652" s="77"/>
      <c r="C652" s="77"/>
      <c r="D652" s="77"/>
      <c r="E652" s="77">
        <v>1611</v>
      </c>
      <c r="F652" s="77"/>
      <c r="G652" s="77"/>
      <c r="H652" s="78"/>
      <c r="I652" s="81"/>
      <c r="J652" s="5"/>
      <c r="K652" s="82"/>
      <c r="L652" s="86">
        <f>IF(E652=0,"",E652/D651)</f>
        <v>0.93067590987868287</v>
      </c>
      <c r="M652" s="84">
        <v>1676</v>
      </c>
      <c r="N652" s="87">
        <f t="shared" si="121"/>
        <v>0.94422535211267611</v>
      </c>
      <c r="O652" s="87">
        <f t="shared" si="122"/>
        <v>5.5774647887323892E-2</v>
      </c>
      <c r="P652" s="32"/>
      <c r="AI652" s="3"/>
      <c r="AJ652" s="3"/>
    </row>
    <row r="653" spans="1:36" ht="15.75" customHeight="1">
      <c r="A653" s="75">
        <v>1902</v>
      </c>
      <c r="B653" s="77"/>
      <c r="C653" s="77"/>
      <c r="D653" s="77"/>
      <c r="E653" s="77"/>
      <c r="F653" s="77">
        <v>1517</v>
      </c>
      <c r="G653" s="77"/>
      <c r="H653" s="78"/>
      <c r="I653" s="81"/>
      <c r="J653" s="5"/>
      <c r="K653" s="82"/>
      <c r="L653" s="86">
        <f>IF(F653=0,"",F653/E652)</f>
        <v>0.94165114835505892</v>
      </c>
      <c r="M653" s="84">
        <v>1580</v>
      </c>
      <c r="N653" s="87">
        <f t="shared" si="121"/>
        <v>0.94272076372315039</v>
      </c>
      <c r="O653" s="87">
        <f t="shared" si="122"/>
        <v>5.727923627684961E-2</v>
      </c>
      <c r="P653" s="32"/>
      <c r="AI653" s="3"/>
      <c r="AJ653" s="3"/>
    </row>
    <row r="654" spans="1:36" ht="15.75" customHeight="1">
      <c r="A654" s="75">
        <v>2001</v>
      </c>
      <c r="B654" s="77"/>
      <c r="C654" s="77"/>
      <c r="D654" s="77"/>
      <c r="E654" s="77"/>
      <c r="F654" s="77"/>
      <c r="G654" s="77">
        <v>1148</v>
      </c>
      <c r="H654" s="78">
        <v>1154</v>
      </c>
      <c r="I654" s="81"/>
      <c r="J654" s="5"/>
      <c r="K654" s="82"/>
      <c r="L654" s="86">
        <f>IF(G654=0,"",G654/F653)</f>
        <v>0.7567567567567568</v>
      </c>
      <c r="M654" s="88">
        <v>1516</v>
      </c>
      <c r="N654" s="87">
        <f t="shared" si="121"/>
        <v>0.95949367088607596</v>
      </c>
      <c r="O654" s="87">
        <f t="shared" si="122"/>
        <v>4.0506329113924044E-2</v>
      </c>
      <c r="P654" s="32"/>
      <c r="AI654" s="3"/>
      <c r="AJ654" s="3"/>
    </row>
    <row r="655" spans="1:36" ht="15.75" customHeight="1">
      <c r="A655" s="89" t="s">
        <v>112</v>
      </c>
      <c r="B655" s="77"/>
      <c r="C655" s="77"/>
      <c r="D655" s="77"/>
      <c r="E655" s="77"/>
      <c r="F655" s="77"/>
      <c r="G655" s="77">
        <v>235</v>
      </c>
      <c r="H655" s="78">
        <v>194</v>
      </c>
      <c r="I655" s="81"/>
      <c r="J655" s="5"/>
      <c r="K655" s="32"/>
      <c r="L655" s="90"/>
      <c r="M655" s="88">
        <v>302</v>
      </c>
      <c r="N655" s="91"/>
      <c r="O655" s="92"/>
      <c r="P655" s="32"/>
      <c r="AI655" s="3"/>
      <c r="AJ655" s="3"/>
    </row>
    <row r="656" spans="1:36" ht="15.75" customHeight="1">
      <c r="A656" s="89" t="s">
        <v>113</v>
      </c>
      <c r="B656" s="77"/>
      <c r="C656" s="77"/>
      <c r="D656" s="77"/>
      <c r="E656" s="77"/>
      <c r="F656" s="77"/>
      <c r="G656" s="77">
        <v>75</v>
      </c>
      <c r="H656" s="78">
        <v>61</v>
      </c>
      <c r="I656" s="81"/>
      <c r="J656" s="5"/>
      <c r="K656" s="32"/>
      <c r="L656" s="90"/>
      <c r="M656" s="88">
        <v>101</v>
      </c>
      <c r="N656" s="91"/>
      <c r="O656" s="92"/>
      <c r="P656" s="32"/>
      <c r="AI656" s="3"/>
      <c r="AJ656" s="3"/>
    </row>
    <row r="657" spans="1:36" ht="15.75" customHeight="1">
      <c r="A657" s="89" t="s">
        <v>115</v>
      </c>
      <c r="B657" s="77"/>
      <c r="C657" s="77"/>
      <c r="D657" s="77"/>
      <c r="E657" s="77"/>
      <c r="F657" s="77"/>
      <c r="G657" s="77">
        <v>9</v>
      </c>
      <c r="H657" s="78">
        <v>9</v>
      </c>
      <c r="I657" s="81"/>
      <c r="J657" s="5"/>
      <c r="K657" s="32"/>
      <c r="L657" s="90"/>
      <c r="M657" s="88">
        <v>12</v>
      </c>
      <c r="N657" s="91"/>
      <c r="O657" s="92"/>
      <c r="P657" s="32"/>
      <c r="AI657" s="3"/>
      <c r="AJ657" s="3"/>
    </row>
    <row r="658" spans="1:36" ht="15.75" customHeight="1">
      <c r="A658" s="89" t="s">
        <v>116</v>
      </c>
      <c r="B658" s="77"/>
      <c r="C658" s="77"/>
      <c r="D658" s="77"/>
      <c r="E658" s="77"/>
      <c r="F658" s="77"/>
      <c r="G658" s="77">
        <v>6</v>
      </c>
      <c r="H658" s="78">
        <v>4</v>
      </c>
      <c r="I658" s="93"/>
      <c r="J658" s="70"/>
      <c r="K658" s="69"/>
      <c r="L658" s="94"/>
      <c r="M658" s="88">
        <v>6</v>
      </c>
      <c r="N658" s="95"/>
      <c r="O658" s="96"/>
      <c r="P658" s="32"/>
      <c r="AI658" s="3"/>
      <c r="AJ658" s="3"/>
    </row>
    <row r="659" spans="1:36" ht="18" customHeight="1">
      <c r="A659" s="31"/>
      <c r="B659" s="32"/>
      <c r="C659" s="172" t="s">
        <v>114</v>
      </c>
      <c r="D659" s="173"/>
      <c r="E659" s="173"/>
      <c r="F659" s="173"/>
      <c r="G659" s="174"/>
      <c r="H659" s="97">
        <f>SUM(H649:H658)</f>
        <v>1422</v>
      </c>
      <c r="I659" s="98">
        <f>IF(H654=0,"",H654/B649)</f>
        <v>0.42333088774761557</v>
      </c>
      <c r="J659" s="98">
        <f>IF(H659=0,"",H659/B649)</f>
        <v>0.52164343360234777</v>
      </c>
      <c r="K659" s="98">
        <f>J659-I659</f>
        <v>9.8312545854732203E-2</v>
      </c>
      <c r="L659" s="5"/>
      <c r="M659" s="32"/>
      <c r="N659" s="23"/>
      <c r="O659" s="5"/>
      <c r="P659" s="32"/>
      <c r="AI659" s="3"/>
      <c r="AJ659" s="3"/>
    </row>
    <row r="660" spans="1:36" ht="12.75" customHeight="1">
      <c r="I660" s="5"/>
      <c r="J660" s="5"/>
      <c r="L660" s="5"/>
      <c r="M660" s="6"/>
      <c r="N660" s="6"/>
      <c r="O660" s="5"/>
      <c r="AI660" s="3"/>
      <c r="AJ660" s="3"/>
    </row>
    <row r="661" spans="1:36" ht="12.75" customHeight="1">
      <c r="I661" s="5"/>
      <c r="J661" s="5"/>
      <c r="L661" s="5"/>
      <c r="M661" s="6"/>
      <c r="N661" s="6"/>
      <c r="O661" s="5"/>
      <c r="AI661" s="3"/>
      <c r="AJ661" s="3"/>
    </row>
    <row r="662" spans="1:36" ht="26.25" customHeight="1">
      <c r="A662" s="4"/>
      <c r="B662" s="178" t="s">
        <v>99</v>
      </c>
      <c r="C662" s="179"/>
      <c r="D662" s="179"/>
      <c r="E662" s="179"/>
      <c r="F662" s="179"/>
      <c r="G662" s="179"/>
      <c r="H662" s="73">
        <v>1801</v>
      </c>
      <c r="I662" s="74"/>
      <c r="J662" s="74"/>
      <c r="K662" s="74"/>
      <c r="L662" s="74"/>
      <c r="M662" s="74"/>
      <c r="N662" s="32"/>
      <c r="O662" s="32"/>
      <c r="P662" s="32"/>
      <c r="AI662" s="3"/>
      <c r="AJ662" s="3"/>
    </row>
    <row r="663" spans="1:36" ht="20.25" customHeight="1">
      <c r="A663" s="180" t="s">
        <v>9</v>
      </c>
      <c r="B663" s="181" t="s">
        <v>100</v>
      </c>
      <c r="C663" s="182"/>
      <c r="D663" s="182"/>
      <c r="E663" s="182"/>
      <c r="F663" s="182"/>
      <c r="G663" s="182"/>
      <c r="H663" s="183" t="s">
        <v>10</v>
      </c>
      <c r="I663" s="177" t="s">
        <v>2</v>
      </c>
      <c r="J663" s="177" t="s">
        <v>3</v>
      </c>
      <c r="K663" s="184" t="s">
        <v>4</v>
      </c>
      <c r="L663" s="177" t="s">
        <v>5</v>
      </c>
      <c r="M663" s="175" t="s">
        <v>6</v>
      </c>
      <c r="N663" s="175" t="s">
        <v>7</v>
      </c>
      <c r="O663" s="177" t="s">
        <v>8</v>
      </c>
      <c r="P663" s="32"/>
      <c r="AI663" s="3"/>
      <c r="AJ663" s="3"/>
    </row>
    <row r="664" spans="1:36" ht="15.75" customHeight="1">
      <c r="A664" s="176"/>
      <c r="B664" s="75" t="s">
        <v>101</v>
      </c>
      <c r="C664" s="75" t="s">
        <v>102</v>
      </c>
      <c r="D664" s="75" t="s">
        <v>103</v>
      </c>
      <c r="E664" s="75" t="s">
        <v>104</v>
      </c>
      <c r="F664" s="75" t="s">
        <v>105</v>
      </c>
      <c r="G664" s="75" t="s">
        <v>106</v>
      </c>
      <c r="H664" s="176"/>
      <c r="I664" s="176"/>
      <c r="J664" s="176"/>
      <c r="K664" s="176"/>
      <c r="L664" s="176"/>
      <c r="M664" s="176"/>
      <c r="N664" s="176"/>
      <c r="O664" s="176"/>
      <c r="P664" s="32"/>
      <c r="AI664" s="3"/>
      <c r="AJ664" s="3"/>
    </row>
    <row r="665" spans="1:36" ht="15.75" customHeight="1">
      <c r="A665" s="75">
        <v>1801</v>
      </c>
      <c r="B665" s="77">
        <v>113</v>
      </c>
      <c r="C665" s="77"/>
      <c r="D665" s="77"/>
      <c r="E665" s="77"/>
      <c r="F665" s="77"/>
      <c r="G665" s="77"/>
      <c r="H665" s="78"/>
      <c r="I665" s="79"/>
      <c r="J665" s="47"/>
      <c r="K665" s="48"/>
      <c r="L665" s="17"/>
      <c r="M665" s="80">
        <f>B665</f>
        <v>113</v>
      </c>
      <c r="N665" s="43"/>
      <c r="O665" s="17"/>
      <c r="P665" s="32"/>
      <c r="AI665" s="3"/>
      <c r="AJ665" s="3"/>
    </row>
    <row r="666" spans="1:36" ht="15.75" customHeight="1">
      <c r="A666" s="75">
        <v>1802</v>
      </c>
      <c r="B666" s="77"/>
      <c r="C666" s="77">
        <v>64</v>
      </c>
      <c r="D666" s="77"/>
      <c r="E666" s="77"/>
      <c r="F666" s="77"/>
      <c r="G666" s="77"/>
      <c r="H666" s="78"/>
      <c r="I666" s="81"/>
      <c r="J666" s="5"/>
      <c r="K666" s="82"/>
      <c r="L666" s="83">
        <f>IF(C666=0,"",C666/B665)</f>
        <v>0.5663716814159292</v>
      </c>
      <c r="M666" s="84">
        <v>64</v>
      </c>
      <c r="N666" s="85">
        <f t="shared" ref="N666:N670" si="123">IF(M666=0,"",M666/M665)</f>
        <v>0.5663716814159292</v>
      </c>
      <c r="O666" s="85">
        <f t="shared" ref="O666:O670" si="124">IF(M666=0,"",100%-N666)</f>
        <v>0.4336283185840708</v>
      </c>
      <c r="P666" s="32"/>
      <c r="AI666" s="3"/>
      <c r="AJ666" s="3"/>
    </row>
    <row r="667" spans="1:36" ht="15.75" customHeight="1">
      <c r="A667" s="75">
        <v>1901</v>
      </c>
      <c r="B667" s="77"/>
      <c r="C667" s="77"/>
      <c r="D667" s="77">
        <v>60</v>
      </c>
      <c r="E667" s="77"/>
      <c r="F667" s="77"/>
      <c r="G667" s="77"/>
      <c r="H667" s="78"/>
      <c r="I667" s="81"/>
      <c r="J667" s="5"/>
      <c r="K667" s="82"/>
      <c r="L667" s="86">
        <f>IF(D667=0,"",D667/C666)</f>
        <v>0.9375</v>
      </c>
      <c r="M667" s="84">
        <v>63</v>
      </c>
      <c r="N667" s="87">
        <f t="shared" si="123"/>
        <v>0.984375</v>
      </c>
      <c r="O667" s="87">
        <f t="shared" si="124"/>
        <v>1.5625E-2</v>
      </c>
      <c r="P667" s="11">
        <f>M667/M665</f>
        <v>0.55752212389380529</v>
      </c>
      <c r="AI667" s="3"/>
      <c r="AJ667" s="3"/>
    </row>
    <row r="668" spans="1:36" ht="15.75" customHeight="1">
      <c r="A668" s="75">
        <v>1902</v>
      </c>
      <c r="B668" s="77"/>
      <c r="C668" s="77"/>
      <c r="D668" s="77"/>
      <c r="E668" s="77">
        <v>51</v>
      </c>
      <c r="F668" s="77"/>
      <c r="G668" s="77"/>
      <c r="H668" s="78"/>
      <c r="I668" s="81"/>
      <c r="J668" s="5"/>
      <c r="K668" s="82"/>
      <c r="L668" s="86">
        <f>IF(E668=0,"",E668/D667)</f>
        <v>0.85</v>
      </c>
      <c r="M668" s="84">
        <v>57</v>
      </c>
      <c r="N668" s="87">
        <f t="shared" si="123"/>
        <v>0.90476190476190477</v>
      </c>
      <c r="O668" s="87">
        <f t="shared" si="124"/>
        <v>9.5238095238095233E-2</v>
      </c>
      <c r="P668" s="32"/>
      <c r="AI668" s="3"/>
      <c r="AJ668" s="3"/>
    </row>
    <row r="669" spans="1:36" ht="15.75" customHeight="1">
      <c r="A669" s="75">
        <v>2001</v>
      </c>
      <c r="B669" s="77"/>
      <c r="C669" s="77"/>
      <c r="D669" s="77"/>
      <c r="E669" s="77"/>
      <c r="F669" s="77">
        <v>44</v>
      </c>
      <c r="G669" s="77"/>
      <c r="H669" s="78">
        <v>1</v>
      </c>
      <c r="I669" s="81"/>
      <c r="J669" s="5"/>
      <c r="K669" s="82"/>
      <c r="L669" s="86">
        <f>IF(F669=0,"",F669/E668)</f>
        <v>0.86274509803921573</v>
      </c>
      <c r="M669" s="84">
        <v>47</v>
      </c>
      <c r="N669" s="87">
        <f t="shared" si="123"/>
        <v>0.82456140350877194</v>
      </c>
      <c r="O669" s="87">
        <f t="shared" si="124"/>
        <v>0.17543859649122806</v>
      </c>
      <c r="P669" s="32"/>
      <c r="AI669" s="3"/>
      <c r="AJ669" s="3"/>
    </row>
    <row r="670" spans="1:36" ht="15.75" customHeight="1">
      <c r="A670" s="75">
        <v>2002</v>
      </c>
      <c r="B670" s="77"/>
      <c r="C670" s="77"/>
      <c r="D670" s="77"/>
      <c r="E670" s="77"/>
      <c r="F670" s="77"/>
      <c r="G670" s="77">
        <v>43</v>
      </c>
      <c r="H670" s="78">
        <v>23</v>
      </c>
      <c r="I670" s="81"/>
      <c r="J670" s="5"/>
      <c r="K670" s="82"/>
      <c r="L670" s="86">
        <f>IF(G670=0,"",G670/F669)</f>
        <v>0.97727272727272729</v>
      </c>
      <c r="M670" s="88">
        <v>44</v>
      </c>
      <c r="N670" s="87">
        <f t="shared" si="123"/>
        <v>0.93617021276595747</v>
      </c>
      <c r="O670" s="87">
        <f t="shared" si="124"/>
        <v>6.3829787234042534E-2</v>
      </c>
      <c r="P670" s="32"/>
      <c r="AI670" s="3"/>
      <c r="AJ670" s="3"/>
    </row>
    <row r="671" spans="1:36" ht="15.75" customHeight="1">
      <c r="A671" s="89" t="s">
        <v>113</v>
      </c>
      <c r="B671" s="77"/>
      <c r="C671" s="77"/>
      <c r="D671" s="77"/>
      <c r="E671" s="77"/>
      <c r="F671" s="77"/>
      <c r="G671" s="77">
        <v>15</v>
      </c>
      <c r="H671" s="78">
        <v>11</v>
      </c>
      <c r="I671" s="81"/>
      <c r="J671" s="5"/>
      <c r="K671" s="32"/>
      <c r="L671" s="90"/>
      <c r="M671" s="88">
        <v>16</v>
      </c>
      <c r="N671" s="91"/>
      <c r="O671" s="92"/>
      <c r="P671" s="32"/>
      <c r="AI671" s="3"/>
      <c r="AJ671" s="3"/>
    </row>
    <row r="672" spans="1:36" ht="15.75" customHeight="1">
      <c r="A672" s="89" t="s">
        <v>115</v>
      </c>
      <c r="B672" s="77"/>
      <c r="C672" s="77"/>
      <c r="D672" s="77"/>
      <c r="E672" s="77"/>
      <c r="F672" s="77"/>
      <c r="G672" s="77">
        <v>1</v>
      </c>
      <c r="H672" s="78">
        <v>2</v>
      </c>
      <c r="I672" s="81"/>
      <c r="J672" s="5"/>
      <c r="K672" s="32"/>
      <c r="L672" s="90"/>
      <c r="M672" s="88">
        <v>5</v>
      </c>
      <c r="N672" s="91"/>
      <c r="O672" s="92"/>
      <c r="P672" s="32"/>
      <c r="AI672" s="3"/>
      <c r="AJ672" s="3"/>
    </row>
    <row r="673" spans="1:36" ht="15.75" customHeight="1">
      <c r="A673" s="89" t="s">
        <v>116</v>
      </c>
      <c r="B673" s="77"/>
      <c r="C673" s="77"/>
      <c r="D673" s="77"/>
      <c r="E673" s="77"/>
      <c r="F673" s="77"/>
      <c r="G673" s="77">
        <v>1</v>
      </c>
      <c r="H673" s="78"/>
      <c r="I673" s="81"/>
      <c r="J673" s="5"/>
      <c r="K673" s="32"/>
      <c r="L673" s="90"/>
      <c r="M673" s="88">
        <v>1</v>
      </c>
      <c r="N673" s="91"/>
      <c r="O673" s="92"/>
      <c r="P673" s="32"/>
      <c r="AI673" s="3"/>
      <c r="AJ673" s="3"/>
    </row>
    <row r="674" spans="1:36" ht="15.75" customHeight="1">
      <c r="A674" s="89"/>
      <c r="B674" s="77"/>
      <c r="C674" s="77"/>
      <c r="D674" s="77"/>
      <c r="E674" s="77"/>
      <c r="F674" s="77"/>
      <c r="G674" s="77"/>
      <c r="H674" s="78"/>
      <c r="I674" s="93"/>
      <c r="J674" s="70"/>
      <c r="K674" s="69"/>
      <c r="L674" s="94"/>
      <c r="M674" s="88"/>
      <c r="N674" s="95"/>
      <c r="O674" s="96"/>
      <c r="P674" s="32"/>
      <c r="AI674" s="3"/>
      <c r="AJ674" s="3"/>
    </row>
    <row r="675" spans="1:36" ht="18" customHeight="1">
      <c r="A675" s="31"/>
      <c r="B675" s="32"/>
      <c r="C675" s="172" t="s">
        <v>114</v>
      </c>
      <c r="D675" s="173"/>
      <c r="E675" s="173"/>
      <c r="F675" s="173"/>
      <c r="G675" s="174"/>
      <c r="H675" s="97">
        <f>SUM(H665:H674)</f>
        <v>37</v>
      </c>
      <c r="I675" s="98">
        <f>SUM(H669:H670)/B665</f>
        <v>0.21238938053097345</v>
      </c>
      <c r="J675" s="98">
        <f>IF(H675=0,"",H675/B665)</f>
        <v>0.32743362831858408</v>
      </c>
      <c r="K675" s="98">
        <f>J675-I675</f>
        <v>0.11504424778761063</v>
      </c>
      <c r="L675" s="5"/>
      <c r="M675" s="32"/>
      <c r="N675" s="23"/>
      <c r="O675" s="5"/>
      <c r="P675" s="32"/>
      <c r="AI675" s="3"/>
      <c r="AJ675" s="3"/>
    </row>
    <row r="676" spans="1:36" ht="12.75" customHeight="1">
      <c r="I676" s="5"/>
      <c r="J676" s="5"/>
      <c r="L676" s="5"/>
      <c r="M676" s="6"/>
      <c r="N676" s="6"/>
      <c r="O676" s="5"/>
      <c r="AI676" s="3"/>
      <c r="AJ676" s="3"/>
    </row>
    <row r="677" spans="1:36" ht="12.75" customHeight="1">
      <c r="I677" s="5"/>
      <c r="J677" s="5"/>
      <c r="L677" s="5"/>
      <c r="M677" s="6"/>
      <c r="N677" s="6"/>
      <c r="O677" s="5"/>
      <c r="AI677" s="3"/>
      <c r="AJ677" s="3"/>
    </row>
    <row r="678" spans="1:36" ht="26.25" customHeight="1">
      <c r="A678" s="4"/>
      <c r="B678" s="178" t="s">
        <v>99</v>
      </c>
      <c r="C678" s="179"/>
      <c r="D678" s="179"/>
      <c r="E678" s="179"/>
      <c r="F678" s="179"/>
      <c r="G678" s="179"/>
      <c r="H678" s="73">
        <v>1802</v>
      </c>
      <c r="I678" s="74"/>
      <c r="J678" s="74"/>
      <c r="K678" s="74"/>
      <c r="L678" s="74"/>
      <c r="M678" s="74"/>
      <c r="N678" s="32"/>
      <c r="O678" s="32"/>
      <c r="P678" s="32"/>
      <c r="AI678" s="3"/>
      <c r="AJ678" s="3"/>
    </row>
    <row r="679" spans="1:36" ht="20.25" customHeight="1">
      <c r="A679" s="180" t="s">
        <v>9</v>
      </c>
      <c r="B679" s="181" t="s">
        <v>100</v>
      </c>
      <c r="C679" s="182"/>
      <c r="D679" s="182"/>
      <c r="E679" s="182"/>
      <c r="F679" s="182"/>
      <c r="G679" s="182"/>
      <c r="H679" s="183" t="s">
        <v>10</v>
      </c>
      <c r="I679" s="177" t="s">
        <v>2</v>
      </c>
      <c r="J679" s="177" t="s">
        <v>3</v>
      </c>
      <c r="K679" s="184" t="s">
        <v>4</v>
      </c>
      <c r="L679" s="177" t="s">
        <v>5</v>
      </c>
      <c r="M679" s="175" t="s">
        <v>6</v>
      </c>
      <c r="N679" s="175" t="s">
        <v>7</v>
      </c>
      <c r="O679" s="177" t="s">
        <v>8</v>
      </c>
      <c r="P679" s="32"/>
      <c r="AI679" s="3"/>
      <c r="AJ679" s="3"/>
    </row>
    <row r="680" spans="1:36" ht="15.75" customHeight="1">
      <c r="A680" s="176"/>
      <c r="B680" s="75" t="s">
        <v>101</v>
      </c>
      <c r="C680" s="75" t="s">
        <v>102</v>
      </c>
      <c r="D680" s="75" t="s">
        <v>103</v>
      </c>
      <c r="E680" s="75" t="s">
        <v>104</v>
      </c>
      <c r="F680" s="75" t="s">
        <v>105</v>
      </c>
      <c r="G680" s="75" t="s">
        <v>106</v>
      </c>
      <c r="H680" s="176"/>
      <c r="I680" s="176"/>
      <c r="J680" s="176"/>
      <c r="K680" s="176"/>
      <c r="L680" s="176"/>
      <c r="M680" s="176"/>
      <c r="N680" s="176"/>
      <c r="O680" s="176"/>
      <c r="P680" s="32"/>
      <c r="AI680" s="3"/>
      <c r="AJ680" s="3"/>
    </row>
    <row r="681" spans="1:36" ht="15.75" customHeight="1">
      <c r="A681" s="75">
        <v>1802</v>
      </c>
      <c r="B681" s="77">
        <v>2446</v>
      </c>
      <c r="C681" s="77"/>
      <c r="D681" s="77"/>
      <c r="E681" s="77"/>
      <c r="F681" s="77"/>
      <c r="G681" s="77"/>
      <c r="H681" s="78"/>
      <c r="I681" s="79"/>
      <c r="J681" s="47"/>
      <c r="K681" s="48"/>
      <c r="L681" s="17"/>
      <c r="M681" s="80">
        <f>B681</f>
        <v>2446</v>
      </c>
      <c r="N681" s="43"/>
      <c r="O681" s="17"/>
      <c r="P681" s="32"/>
      <c r="AI681" s="3"/>
      <c r="AJ681" s="3"/>
    </row>
    <row r="682" spans="1:36" ht="15.75" customHeight="1">
      <c r="A682" s="75">
        <v>1901</v>
      </c>
      <c r="B682" s="77"/>
      <c r="C682" s="77">
        <v>1853</v>
      </c>
      <c r="D682" s="77"/>
      <c r="E682" s="77"/>
      <c r="F682" s="77"/>
      <c r="G682" s="77"/>
      <c r="H682" s="78"/>
      <c r="I682" s="81"/>
      <c r="J682" s="5"/>
      <c r="K682" s="82"/>
      <c r="L682" s="83">
        <f>IF(C682=0,"",C682/B681)</f>
        <v>0.75756336876533115</v>
      </c>
      <c r="M682" s="84">
        <v>1853</v>
      </c>
      <c r="N682" s="85">
        <f t="shared" ref="N682:N686" si="125">IF(M682=0,"",M682/M681)</f>
        <v>0.75756336876533115</v>
      </c>
      <c r="O682" s="85">
        <f t="shared" ref="O682:O686" si="126">IF(M682=0,"",100%-N682)</f>
        <v>0.24243663123466885</v>
      </c>
      <c r="P682" s="32"/>
      <c r="AI682" s="3"/>
      <c r="AJ682" s="3"/>
    </row>
    <row r="683" spans="1:36" ht="15.75" customHeight="1">
      <c r="A683" s="75">
        <v>1902</v>
      </c>
      <c r="B683" s="77"/>
      <c r="C683" s="77"/>
      <c r="D683" s="77">
        <v>1785</v>
      </c>
      <c r="E683" s="77"/>
      <c r="F683" s="77"/>
      <c r="G683" s="77"/>
      <c r="H683" s="78"/>
      <c r="I683" s="81"/>
      <c r="J683" s="5"/>
      <c r="K683" s="82"/>
      <c r="L683" s="86">
        <f>IF(D683=0,"",D683/C682)</f>
        <v>0.96330275229357798</v>
      </c>
      <c r="M683" s="84">
        <v>1853</v>
      </c>
      <c r="N683" s="87">
        <f t="shared" si="125"/>
        <v>1</v>
      </c>
      <c r="O683" s="87">
        <f t="shared" si="126"/>
        <v>0</v>
      </c>
      <c r="P683" s="11">
        <f>M683/M681</f>
        <v>0.75756336876533115</v>
      </c>
      <c r="AI683" s="3"/>
      <c r="AJ683" s="3"/>
    </row>
    <row r="684" spans="1:36" ht="15.75" customHeight="1">
      <c r="A684" s="75">
        <v>2001</v>
      </c>
      <c r="B684" s="77"/>
      <c r="C684" s="77"/>
      <c r="D684" s="77"/>
      <c r="E684" s="77">
        <v>1715</v>
      </c>
      <c r="F684" s="77"/>
      <c r="G684" s="77"/>
      <c r="H684" s="78"/>
      <c r="I684" s="81"/>
      <c r="J684" s="5"/>
      <c r="K684" s="82"/>
      <c r="L684" s="86">
        <f>IF(E684=0,"",E684/D683)</f>
        <v>0.96078431372549022</v>
      </c>
      <c r="M684" s="84">
        <v>1737</v>
      </c>
      <c r="N684" s="87">
        <f t="shared" si="125"/>
        <v>0.93739881273610359</v>
      </c>
      <c r="O684" s="87">
        <f t="shared" si="126"/>
        <v>6.2601187263896407E-2</v>
      </c>
      <c r="P684" s="32"/>
      <c r="AI684" s="3"/>
      <c r="AJ684" s="3"/>
    </row>
    <row r="685" spans="1:36" ht="15.75" customHeight="1">
      <c r="A685" s="75">
        <v>2002</v>
      </c>
      <c r="B685" s="77"/>
      <c r="C685" s="77"/>
      <c r="D685" s="77"/>
      <c r="E685" s="77"/>
      <c r="F685" s="77">
        <v>1667</v>
      </c>
      <c r="G685" s="77"/>
      <c r="H685" s="78">
        <v>2</v>
      </c>
      <c r="I685" s="81"/>
      <c r="J685" s="5"/>
      <c r="K685" s="82"/>
      <c r="L685" s="86">
        <f>IF(F685=0,"",F685/E684)</f>
        <v>0.97201166180758014</v>
      </c>
      <c r="M685" s="84">
        <v>1696</v>
      </c>
      <c r="N685" s="87">
        <f t="shared" si="125"/>
        <v>0.97639608520437537</v>
      </c>
      <c r="O685" s="87">
        <f t="shared" si="126"/>
        <v>2.3603914795624625E-2</v>
      </c>
      <c r="P685" s="32"/>
      <c r="AI685" s="3"/>
      <c r="AJ685" s="3"/>
    </row>
    <row r="686" spans="1:36" ht="15.75" customHeight="1">
      <c r="A686" s="75">
        <v>2101</v>
      </c>
      <c r="B686" s="77"/>
      <c r="C686" s="77"/>
      <c r="D686" s="77"/>
      <c r="E686" s="77"/>
      <c r="F686" s="77"/>
      <c r="G686" s="77">
        <v>1584</v>
      </c>
      <c r="H686" s="78">
        <v>1246</v>
      </c>
      <c r="I686" s="81"/>
      <c r="J686" s="5"/>
      <c r="K686" s="82"/>
      <c r="L686" s="86">
        <f>IF(G686=0,"",G686/F685)</f>
        <v>0.95020995800839836</v>
      </c>
      <c r="M686" s="88">
        <v>1614</v>
      </c>
      <c r="N686" s="87">
        <f t="shared" si="125"/>
        <v>0.95165094339622647</v>
      </c>
      <c r="O686" s="87">
        <f t="shared" si="126"/>
        <v>4.8349056603773533E-2</v>
      </c>
      <c r="P686" s="32"/>
      <c r="AI686" s="3"/>
      <c r="AJ686" s="3"/>
    </row>
    <row r="687" spans="1:36" ht="15.75" customHeight="1">
      <c r="A687" s="89" t="s">
        <v>115</v>
      </c>
      <c r="B687" s="77"/>
      <c r="C687" s="77"/>
      <c r="D687" s="77"/>
      <c r="E687" s="77"/>
      <c r="F687" s="77"/>
      <c r="G687" s="77">
        <v>209</v>
      </c>
      <c r="H687" s="78">
        <v>116</v>
      </c>
      <c r="I687" s="81"/>
      <c r="J687" s="5"/>
      <c r="K687" s="32"/>
      <c r="L687" s="90"/>
      <c r="M687" s="88">
        <v>260</v>
      </c>
      <c r="N687" s="91"/>
      <c r="O687" s="92"/>
      <c r="P687" s="32"/>
      <c r="AI687" s="3"/>
      <c r="AJ687" s="3"/>
    </row>
    <row r="688" spans="1:36" ht="15.75" customHeight="1">
      <c r="A688" s="89" t="s">
        <v>116</v>
      </c>
      <c r="B688" s="77"/>
      <c r="C688" s="77"/>
      <c r="D688" s="77"/>
      <c r="E688" s="77"/>
      <c r="F688" s="77"/>
      <c r="G688" s="77">
        <v>53</v>
      </c>
      <c r="H688" s="78">
        <v>35</v>
      </c>
      <c r="I688" s="81"/>
      <c r="J688" s="5"/>
      <c r="K688" s="32"/>
      <c r="L688" s="90"/>
      <c r="M688" s="88">
        <v>81</v>
      </c>
      <c r="N688" s="91"/>
      <c r="O688" s="92"/>
      <c r="P688" s="32"/>
      <c r="AI688" s="3"/>
      <c r="AJ688" s="3"/>
    </row>
    <row r="689" spans="1:36" ht="15.75" customHeight="1">
      <c r="A689" s="89" t="s">
        <v>117</v>
      </c>
      <c r="B689" s="77"/>
      <c r="C689" s="77"/>
      <c r="D689" s="77"/>
      <c r="E689" s="77"/>
      <c r="F689" s="77"/>
      <c r="G689" s="77">
        <v>14</v>
      </c>
      <c r="H689" s="108">
        <v>11</v>
      </c>
      <c r="I689" s="81"/>
      <c r="J689" s="5"/>
      <c r="K689" s="32"/>
      <c r="L689" s="90"/>
      <c r="M689" s="88">
        <v>25</v>
      </c>
      <c r="N689" s="91"/>
      <c r="O689" s="92"/>
      <c r="P689" s="32"/>
      <c r="AI689" s="3"/>
      <c r="AJ689" s="3"/>
    </row>
    <row r="690" spans="1:36" ht="15.75" customHeight="1">
      <c r="A690" s="89" t="s">
        <v>136</v>
      </c>
      <c r="B690" s="77"/>
      <c r="C690" s="77"/>
      <c r="D690" s="77"/>
      <c r="E690" s="77"/>
      <c r="F690" s="77"/>
      <c r="G690" s="77">
        <v>4</v>
      </c>
      <c r="H690" s="78">
        <v>4</v>
      </c>
      <c r="I690" s="93"/>
      <c r="J690" s="70"/>
      <c r="K690" s="69"/>
      <c r="L690" s="94"/>
      <c r="M690" s="88">
        <v>4</v>
      </c>
      <c r="N690" s="95"/>
      <c r="O690" s="96"/>
      <c r="P690" s="32"/>
      <c r="AI690" s="3"/>
      <c r="AJ690" s="3"/>
    </row>
    <row r="691" spans="1:36" ht="18" customHeight="1">
      <c r="A691" s="31"/>
      <c r="B691" s="32"/>
      <c r="C691" s="172" t="s">
        <v>114</v>
      </c>
      <c r="D691" s="173"/>
      <c r="E691" s="173"/>
      <c r="F691" s="173"/>
      <c r="G691" s="174"/>
      <c r="H691" s="97">
        <f>SUM(H681:H690)</f>
        <v>1414</v>
      </c>
      <c r="I691" s="98">
        <f>(SUM(H685:H686)/B681)</f>
        <v>0.51022076860179888</v>
      </c>
      <c r="J691" s="98">
        <f>IF(H691=0,"",H691/B681)</f>
        <v>0.57808667211774323</v>
      </c>
      <c r="K691" s="98">
        <f>J691-I691</f>
        <v>6.7865903515944348E-2</v>
      </c>
      <c r="L691" s="5"/>
      <c r="M691" s="32"/>
      <c r="N691" s="23"/>
      <c r="O691" s="5"/>
      <c r="P691" s="32"/>
      <c r="AI691" s="3"/>
      <c r="AJ691" s="3"/>
    </row>
    <row r="692" spans="1:36" ht="12.75" customHeight="1">
      <c r="I692" s="5"/>
      <c r="J692" s="5"/>
      <c r="L692" s="5"/>
      <c r="M692" s="6"/>
      <c r="N692" s="6"/>
      <c r="O692" s="5"/>
      <c r="AI692" s="3"/>
      <c r="AJ692" s="3"/>
    </row>
    <row r="693" spans="1:36" ht="12.75" customHeight="1">
      <c r="I693" s="5"/>
      <c r="J693" s="5"/>
      <c r="L693" s="5"/>
      <c r="M693" s="6"/>
      <c r="N693" s="6"/>
      <c r="O693" s="5"/>
      <c r="AI693" s="3"/>
      <c r="AJ693" s="3"/>
    </row>
    <row r="694" spans="1:36" ht="26.25" customHeight="1">
      <c r="A694" s="4"/>
      <c r="B694" s="178" t="s">
        <v>99</v>
      </c>
      <c r="C694" s="179"/>
      <c r="D694" s="179"/>
      <c r="E694" s="179"/>
      <c r="F694" s="179"/>
      <c r="G694" s="179"/>
      <c r="H694" s="73">
        <v>1901</v>
      </c>
      <c r="I694" s="74"/>
      <c r="J694" s="74"/>
      <c r="K694" s="74"/>
      <c r="L694" s="74"/>
      <c r="M694" s="74"/>
      <c r="N694" s="32"/>
      <c r="O694" s="32"/>
      <c r="P694" s="32"/>
      <c r="AI694" s="3"/>
      <c r="AJ694" s="3"/>
    </row>
    <row r="695" spans="1:36" ht="20.25" customHeight="1">
      <c r="A695" s="180" t="s">
        <v>9</v>
      </c>
      <c r="B695" s="181" t="s">
        <v>100</v>
      </c>
      <c r="C695" s="182"/>
      <c r="D695" s="182"/>
      <c r="E695" s="182"/>
      <c r="F695" s="182"/>
      <c r="G695" s="182"/>
      <c r="H695" s="183" t="s">
        <v>10</v>
      </c>
      <c r="I695" s="177" t="s">
        <v>2</v>
      </c>
      <c r="J695" s="177" t="s">
        <v>3</v>
      </c>
      <c r="K695" s="184" t="s">
        <v>4</v>
      </c>
      <c r="L695" s="177" t="s">
        <v>5</v>
      </c>
      <c r="M695" s="175" t="s">
        <v>6</v>
      </c>
      <c r="N695" s="175" t="s">
        <v>7</v>
      </c>
      <c r="O695" s="177" t="s">
        <v>8</v>
      </c>
      <c r="P695" s="32"/>
      <c r="AI695" s="3"/>
      <c r="AJ695" s="3"/>
    </row>
    <row r="696" spans="1:36" ht="15.75" customHeight="1">
      <c r="A696" s="176"/>
      <c r="B696" s="75" t="s">
        <v>101</v>
      </c>
      <c r="C696" s="75" t="s">
        <v>102</v>
      </c>
      <c r="D696" s="75" t="s">
        <v>103</v>
      </c>
      <c r="E696" s="75" t="s">
        <v>104</v>
      </c>
      <c r="F696" s="75" t="s">
        <v>105</v>
      </c>
      <c r="G696" s="75" t="s">
        <v>106</v>
      </c>
      <c r="H696" s="176"/>
      <c r="I696" s="176"/>
      <c r="J696" s="176"/>
      <c r="K696" s="176"/>
      <c r="L696" s="176"/>
      <c r="M696" s="176"/>
      <c r="N696" s="176"/>
      <c r="O696" s="176"/>
      <c r="P696" s="32"/>
      <c r="AI696" s="3"/>
      <c r="AJ696" s="3"/>
    </row>
    <row r="697" spans="1:36" ht="15.75" customHeight="1">
      <c r="A697" s="75">
        <v>1901</v>
      </c>
      <c r="B697" s="77">
        <v>173</v>
      </c>
      <c r="C697" s="77"/>
      <c r="D697" s="77"/>
      <c r="E697" s="77"/>
      <c r="F697" s="77"/>
      <c r="G697" s="77"/>
      <c r="H697" s="78"/>
      <c r="I697" s="79"/>
      <c r="J697" s="47"/>
      <c r="K697" s="48"/>
      <c r="L697" s="17"/>
      <c r="M697" s="80">
        <f>B697</f>
        <v>173</v>
      </c>
      <c r="N697" s="43"/>
      <c r="O697" s="17"/>
      <c r="P697" s="32"/>
      <c r="AI697" s="3"/>
      <c r="AJ697" s="3"/>
    </row>
    <row r="698" spans="1:36" ht="15.75" customHeight="1">
      <c r="A698" s="75">
        <v>1902</v>
      </c>
      <c r="B698" s="77"/>
      <c r="C698" s="77">
        <v>124</v>
      </c>
      <c r="D698" s="77"/>
      <c r="E698" s="77"/>
      <c r="F698" s="77"/>
      <c r="G698" s="77"/>
      <c r="H698" s="78"/>
      <c r="I698" s="81"/>
      <c r="J698" s="5"/>
      <c r="K698" s="82"/>
      <c r="L698" s="83">
        <f>IF(C698=0,"",C698/B697)</f>
        <v>0.7167630057803468</v>
      </c>
      <c r="M698" s="84">
        <v>124</v>
      </c>
      <c r="N698" s="85">
        <f t="shared" ref="N698:N702" si="127">IF(M698=0,"",M698/M697)</f>
        <v>0.7167630057803468</v>
      </c>
      <c r="O698" s="85">
        <f t="shared" ref="O698:O702" si="128">IF(M698=0,"",100%-N698)</f>
        <v>0.2832369942196532</v>
      </c>
      <c r="P698" s="32"/>
      <c r="AI698" s="3"/>
      <c r="AJ698" s="3"/>
    </row>
    <row r="699" spans="1:36" ht="15.75" customHeight="1">
      <c r="A699" s="75">
        <v>2001</v>
      </c>
      <c r="B699" s="77"/>
      <c r="C699" s="77"/>
      <c r="D699" s="77">
        <v>101</v>
      </c>
      <c r="E699" s="77"/>
      <c r="F699" s="77"/>
      <c r="G699" s="77"/>
      <c r="H699" s="78"/>
      <c r="I699" s="81"/>
      <c r="J699" s="5"/>
      <c r="K699" s="82"/>
      <c r="L699" s="86">
        <f>IF(D699=0,"",D699/C698)</f>
        <v>0.81451612903225812</v>
      </c>
      <c r="M699" s="84">
        <v>101</v>
      </c>
      <c r="N699" s="87">
        <f t="shared" si="127"/>
        <v>0.81451612903225812</v>
      </c>
      <c r="O699" s="87">
        <f t="shared" si="128"/>
        <v>0.18548387096774188</v>
      </c>
      <c r="P699" s="11">
        <f>M699/M697</f>
        <v>0.58381502890173409</v>
      </c>
      <c r="AI699" s="3"/>
      <c r="AJ699" s="3"/>
    </row>
    <row r="700" spans="1:36" ht="15.75" customHeight="1">
      <c r="A700" s="75">
        <v>2002</v>
      </c>
      <c r="B700" s="77"/>
      <c r="C700" s="77"/>
      <c r="D700" s="77"/>
      <c r="E700" s="77">
        <v>88</v>
      </c>
      <c r="F700" s="77"/>
      <c r="G700" s="77"/>
      <c r="H700" s="78"/>
      <c r="I700" s="81"/>
      <c r="J700" s="5"/>
      <c r="K700" s="82"/>
      <c r="L700" s="86">
        <f>IF(E700=0,"",E700/D699)</f>
        <v>0.87128712871287128</v>
      </c>
      <c r="M700" s="84">
        <v>94</v>
      </c>
      <c r="N700" s="87">
        <f t="shared" si="127"/>
        <v>0.93069306930693074</v>
      </c>
      <c r="O700" s="87">
        <f t="shared" si="128"/>
        <v>6.9306930693069257E-2</v>
      </c>
      <c r="P700" s="32"/>
      <c r="AI700" s="3"/>
      <c r="AJ700" s="3"/>
    </row>
    <row r="701" spans="1:36" ht="15.75" customHeight="1">
      <c r="A701" s="75">
        <v>2101</v>
      </c>
      <c r="B701" s="77"/>
      <c r="C701" s="77"/>
      <c r="D701" s="77"/>
      <c r="E701" s="77"/>
      <c r="F701" s="77">
        <v>71</v>
      </c>
      <c r="G701" s="77"/>
      <c r="H701" s="78"/>
      <c r="I701" s="81"/>
      <c r="J701" s="5"/>
      <c r="K701" s="82"/>
      <c r="L701" s="86">
        <f>IF(F701=0,"",F701/E700)</f>
        <v>0.80681818181818177</v>
      </c>
      <c r="M701" s="84">
        <v>72</v>
      </c>
      <c r="N701" s="87">
        <f t="shared" si="127"/>
        <v>0.76595744680851063</v>
      </c>
      <c r="O701" s="87">
        <f t="shared" si="128"/>
        <v>0.23404255319148937</v>
      </c>
      <c r="P701" s="32"/>
      <c r="AI701" s="3"/>
      <c r="AJ701" s="3"/>
    </row>
    <row r="702" spans="1:36" ht="15.75" customHeight="1">
      <c r="A702" s="75">
        <v>2102</v>
      </c>
      <c r="B702" s="77"/>
      <c r="C702" s="77"/>
      <c r="D702" s="77"/>
      <c r="E702" s="77"/>
      <c r="F702" s="77"/>
      <c r="G702" s="77">
        <v>64</v>
      </c>
      <c r="H702" s="78">
        <v>33</v>
      </c>
      <c r="I702" s="81"/>
      <c r="J702" s="5"/>
      <c r="K702" s="82"/>
      <c r="L702" s="86">
        <f>IF(G702=0,"",G702/F701)</f>
        <v>0.90140845070422537</v>
      </c>
      <c r="M702" s="88">
        <v>71</v>
      </c>
      <c r="N702" s="87">
        <f t="shared" si="127"/>
        <v>0.98611111111111116</v>
      </c>
      <c r="O702" s="87">
        <f t="shared" si="128"/>
        <v>1.388888888888884E-2</v>
      </c>
      <c r="P702" s="32"/>
      <c r="AI702" s="3"/>
      <c r="AJ702" s="3"/>
    </row>
    <row r="703" spans="1:36" ht="15.75" customHeight="1">
      <c r="A703" s="89" t="s">
        <v>116</v>
      </c>
      <c r="B703" s="77"/>
      <c r="C703" s="77"/>
      <c r="D703" s="77"/>
      <c r="E703" s="77"/>
      <c r="F703" s="77"/>
      <c r="G703" s="77">
        <v>13</v>
      </c>
      <c r="H703" s="78">
        <v>8</v>
      </c>
      <c r="I703" s="81"/>
      <c r="J703" s="5"/>
      <c r="K703" s="32"/>
      <c r="L703" s="90"/>
      <c r="M703" s="88">
        <v>21</v>
      </c>
      <c r="N703" s="91"/>
      <c r="O703" s="92"/>
      <c r="P703" s="32"/>
      <c r="AI703" s="3"/>
      <c r="AJ703" s="3"/>
    </row>
    <row r="704" spans="1:36" ht="15.75" customHeight="1">
      <c r="A704" s="89" t="s">
        <v>117</v>
      </c>
      <c r="B704" s="77"/>
      <c r="C704" s="77"/>
      <c r="D704" s="77"/>
      <c r="E704" s="77"/>
      <c r="F704" s="77"/>
      <c r="G704" s="77">
        <v>4</v>
      </c>
      <c r="H704" s="108">
        <v>1</v>
      </c>
      <c r="I704" s="81"/>
      <c r="J704" s="5"/>
      <c r="K704" s="32"/>
      <c r="L704" s="90"/>
      <c r="M704" s="88">
        <v>4</v>
      </c>
      <c r="N704" s="91"/>
      <c r="O704" s="92"/>
      <c r="P704" s="32"/>
      <c r="AI704" s="3"/>
      <c r="AJ704" s="3"/>
    </row>
    <row r="705" spans="1:36" ht="15.75" customHeight="1">
      <c r="A705" s="89" t="s">
        <v>136</v>
      </c>
      <c r="B705" s="77"/>
      <c r="C705" s="77"/>
      <c r="D705" s="77"/>
      <c r="E705" s="77"/>
      <c r="F705" s="77"/>
      <c r="G705" s="77">
        <v>1</v>
      </c>
      <c r="H705" s="78"/>
      <c r="I705" s="81"/>
      <c r="J705" s="5"/>
      <c r="K705" s="32"/>
      <c r="L705" s="90"/>
      <c r="M705" s="88">
        <v>1</v>
      </c>
      <c r="N705" s="91"/>
      <c r="O705" s="92"/>
      <c r="P705" s="32"/>
      <c r="AI705" s="3"/>
      <c r="AJ705" s="3"/>
    </row>
    <row r="706" spans="1:36" ht="15.75" customHeight="1">
      <c r="A706" s="89"/>
      <c r="B706" s="77"/>
      <c r="C706" s="77"/>
      <c r="D706" s="77"/>
      <c r="E706" s="77"/>
      <c r="F706" s="77"/>
      <c r="G706" s="77"/>
      <c r="H706" s="78"/>
      <c r="I706" s="93"/>
      <c r="J706" s="70"/>
      <c r="K706" s="69"/>
      <c r="L706" s="94"/>
      <c r="M706" s="88"/>
      <c r="N706" s="95"/>
      <c r="O706" s="96"/>
      <c r="P706" s="32"/>
      <c r="AI706" s="3"/>
      <c r="AJ706" s="3"/>
    </row>
    <row r="707" spans="1:36" ht="18" customHeight="1">
      <c r="A707" s="31"/>
      <c r="B707" s="32"/>
      <c r="C707" s="172" t="s">
        <v>114</v>
      </c>
      <c r="D707" s="173"/>
      <c r="E707" s="173"/>
      <c r="F707" s="173"/>
      <c r="G707" s="174"/>
      <c r="H707" s="97">
        <f>SUM(H697:H706)</f>
        <v>42</v>
      </c>
      <c r="I707" s="98">
        <f>H702/B697</f>
        <v>0.19075144508670519</v>
      </c>
      <c r="J707" s="98">
        <f>IF(H707=0,"",H707/B697)</f>
        <v>0.24277456647398843</v>
      </c>
      <c r="K707" s="98">
        <f>J707-I707</f>
        <v>5.2023121387283239E-2</v>
      </c>
      <c r="L707" s="5"/>
      <c r="M707" s="32"/>
      <c r="N707" s="23"/>
      <c r="O707" s="5"/>
      <c r="P707" s="32"/>
      <c r="AI707" s="3"/>
      <c r="AJ707" s="3"/>
    </row>
    <row r="708" spans="1:36" ht="12.75" customHeight="1">
      <c r="I708" s="5"/>
      <c r="J708" s="5"/>
      <c r="L708" s="5"/>
      <c r="M708" s="6"/>
      <c r="N708" s="6"/>
      <c r="O708" s="5"/>
      <c r="AI708" s="3"/>
      <c r="AJ708" s="3"/>
    </row>
    <row r="709" spans="1:36" ht="12.75" customHeight="1">
      <c r="I709" s="5"/>
      <c r="J709" s="5"/>
      <c r="L709" s="5"/>
      <c r="M709" s="6"/>
      <c r="N709" s="6"/>
      <c r="O709" s="5"/>
      <c r="AI709" s="3"/>
      <c r="AJ709" s="3"/>
    </row>
    <row r="710" spans="1:36" ht="26.25" customHeight="1">
      <c r="A710" s="4"/>
      <c r="B710" s="178" t="s">
        <v>99</v>
      </c>
      <c r="C710" s="179"/>
      <c r="D710" s="179"/>
      <c r="E710" s="179"/>
      <c r="F710" s="179"/>
      <c r="G710" s="179"/>
      <c r="H710" s="73">
        <v>1902</v>
      </c>
      <c r="I710" s="74"/>
      <c r="J710" s="74"/>
      <c r="K710" s="74"/>
      <c r="L710" s="74"/>
      <c r="M710" s="74"/>
      <c r="N710" s="32"/>
      <c r="O710" s="32"/>
      <c r="P710" s="32"/>
      <c r="AI710" s="3"/>
      <c r="AJ710" s="3"/>
    </row>
    <row r="711" spans="1:36" ht="20.25" customHeight="1">
      <c r="A711" s="180" t="s">
        <v>9</v>
      </c>
      <c r="B711" s="181" t="s">
        <v>100</v>
      </c>
      <c r="C711" s="182"/>
      <c r="D711" s="182"/>
      <c r="E711" s="182"/>
      <c r="F711" s="182"/>
      <c r="G711" s="182"/>
      <c r="H711" s="183" t="s">
        <v>10</v>
      </c>
      <c r="I711" s="177" t="s">
        <v>2</v>
      </c>
      <c r="J711" s="177" t="s">
        <v>3</v>
      </c>
      <c r="K711" s="184" t="s">
        <v>4</v>
      </c>
      <c r="L711" s="177" t="s">
        <v>5</v>
      </c>
      <c r="M711" s="175" t="s">
        <v>6</v>
      </c>
      <c r="N711" s="175" t="s">
        <v>7</v>
      </c>
      <c r="O711" s="177" t="s">
        <v>8</v>
      </c>
      <c r="P711" s="32"/>
      <c r="AI711" s="3"/>
      <c r="AJ711" s="3"/>
    </row>
    <row r="712" spans="1:36" ht="15.75" customHeight="1">
      <c r="A712" s="176"/>
      <c r="B712" s="75" t="s">
        <v>101</v>
      </c>
      <c r="C712" s="75" t="s">
        <v>102</v>
      </c>
      <c r="D712" s="75" t="s">
        <v>103</v>
      </c>
      <c r="E712" s="75" t="s">
        <v>104</v>
      </c>
      <c r="F712" s="75" t="s">
        <v>105</v>
      </c>
      <c r="G712" s="75" t="s">
        <v>106</v>
      </c>
      <c r="H712" s="176"/>
      <c r="I712" s="176"/>
      <c r="J712" s="176"/>
      <c r="K712" s="176"/>
      <c r="L712" s="176"/>
      <c r="M712" s="176"/>
      <c r="N712" s="176"/>
      <c r="O712" s="176"/>
      <c r="P712" s="32"/>
      <c r="AI712" s="3"/>
      <c r="AJ712" s="3"/>
    </row>
    <row r="713" spans="1:36" ht="15.75" customHeight="1">
      <c r="A713" s="75">
        <v>1902</v>
      </c>
      <c r="B713" s="77">
        <v>2284</v>
      </c>
      <c r="C713" s="77"/>
      <c r="D713" s="77"/>
      <c r="E713" s="77"/>
      <c r="F713" s="77"/>
      <c r="G713" s="77"/>
      <c r="H713" s="78"/>
      <c r="I713" s="79"/>
      <c r="J713" s="47"/>
      <c r="K713" s="48"/>
      <c r="L713" s="17"/>
      <c r="M713" s="80">
        <f>B713</f>
        <v>2284</v>
      </c>
      <c r="N713" s="43"/>
      <c r="O713" s="17"/>
      <c r="P713" s="32"/>
      <c r="AI713" s="3"/>
      <c r="AJ713" s="3"/>
    </row>
    <row r="714" spans="1:36" ht="15.75" customHeight="1">
      <c r="A714" s="75">
        <v>2001</v>
      </c>
      <c r="B714" s="77"/>
      <c r="C714" s="77">
        <v>2009</v>
      </c>
      <c r="D714" s="77"/>
      <c r="E714" s="77"/>
      <c r="F714" s="77"/>
      <c r="G714" s="77"/>
      <c r="H714" s="78"/>
      <c r="I714" s="81"/>
      <c r="J714" s="5"/>
      <c r="K714" s="82"/>
      <c r="L714" s="83">
        <f>IF(C714=0,"",C714/B713)</f>
        <v>0.87959719789842383</v>
      </c>
      <c r="M714" s="84">
        <v>2022</v>
      </c>
      <c r="N714" s="85">
        <f t="shared" ref="N714:N718" si="129">IF(M714=0,"",M714/M713)</f>
        <v>0.88528896672504376</v>
      </c>
      <c r="O714" s="85">
        <f t="shared" ref="O714:O718" si="130">IF(M714=0,"",100%-N714)</f>
        <v>0.11471103327495624</v>
      </c>
      <c r="P714" s="32"/>
      <c r="AI714" s="3"/>
      <c r="AJ714" s="3"/>
    </row>
    <row r="715" spans="1:36" ht="15.75" customHeight="1">
      <c r="A715" s="75">
        <v>2002</v>
      </c>
      <c r="B715" s="77"/>
      <c r="C715" s="77"/>
      <c r="D715" s="77">
        <v>1660</v>
      </c>
      <c r="E715" s="77"/>
      <c r="F715" s="77"/>
      <c r="G715" s="77"/>
      <c r="H715" s="78"/>
      <c r="I715" s="81"/>
      <c r="J715" s="5"/>
      <c r="K715" s="82"/>
      <c r="L715" s="86">
        <f>IF(D715=0,"",D715/C714)</f>
        <v>0.82628173220507717</v>
      </c>
      <c r="M715" s="84">
        <v>1948</v>
      </c>
      <c r="N715" s="87">
        <f t="shared" si="129"/>
        <v>0.96340257171117705</v>
      </c>
      <c r="O715" s="87">
        <f t="shared" si="130"/>
        <v>3.6597428288822953E-2</v>
      </c>
      <c r="P715" s="11">
        <f>M715/M713</f>
        <v>0.8528896672504378</v>
      </c>
      <c r="AI715" s="3"/>
      <c r="AJ715" s="3"/>
    </row>
    <row r="716" spans="1:36" ht="15.75" customHeight="1">
      <c r="A716" s="75">
        <v>2101</v>
      </c>
      <c r="B716" s="77"/>
      <c r="C716" s="77"/>
      <c r="D716" s="77"/>
      <c r="E716" s="77">
        <v>1510</v>
      </c>
      <c r="F716" s="77"/>
      <c r="G716" s="77"/>
      <c r="H716" s="78">
        <v>1</v>
      </c>
      <c r="I716" s="81"/>
      <c r="J716" s="5"/>
      <c r="K716" s="82"/>
      <c r="L716" s="86">
        <f>IF(E716=0,"",E716/D715)</f>
        <v>0.90963855421686746</v>
      </c>
      <c r="M716" s="84">
        <v>1887</v>
      </c>
      <c r="N716" s="87">
        <f t="shared" si="129"/>
        <v>0.96868583162217659</v>
      </c>
      <c r="O716" s="87">
        <f t="shared" si="130"/>
        <v>3.1314168377823415E-2</v>
      </c>
      <c r="P716" s="32"/>
      <c r="AI716" s="3"/>
      <c r="AJ716" s="3"/>
    </row>
    <row r="717" spans="1:36" ht="15.75" customHeight="1">
      <c r="A717" s="75">
        <v>2102</v>
      </c>
      <c r="B717" s="77"/>
      <c r="C717" s="77"/>
      <c r="D717" s="77"/>
      <c r="E717" s="77"/>
      <c r="F717" s="77">
        <v>1408</v>
      </c>
      <c r="G717" s="77"/>
      <c r="H717" s="78"/>
      <c r="I717" s="81"/>
      <c r="J717" s="5"/>
      <c r="K717" s="82"/>
      <c r="L717" s="86">
        <f>IF(F717=0,"",F717/E716)</f>
        <v>0.93245033112582787</v>
      </c>
      <c r="M717" s="84">
        <v>1887</v>
      </c>
      <c r="N717" s="87">
        <f t="shared" si="129"/>
        <v>1</v>
      </c>
      <c r="O717" s="87">
        <f t="shared" si="130"/>
        <v>0</v>
      </c>
      <c r="P717" s="32"/>
      <c r="AI717" s="3"/>
      <c r="AJ717" s="3"/>
    </row>
    <row r="718" spans="1:36" ht="15.75" customHeight="1">
      <c r="A718" s="75">
        <v>2201</v>
      </c>
      <c r="B718" s="77"/>
      <c r="C718" s="77"/>
      <c r="D718" s="77"/>
      <c r="E718" s="77"/>
      <c r="F718" s="77"/>
      <c r="G718" s="77">
        <v>1397</v>
      </c>
      <c r="H718" s="78">
        <v>1176</v>
      </c>
      <c r="I718" s="81"/>
      <c r="J718" s="5"/>
      <c r="K718" s="82"/>
      <c r="L718" s="86">
        <f>IF(G718=0,"",G718/F717)</f>
        <v>0.9921875</v>
      </c>
      <c r="M718" s="88">
        <v>1801</v>
      </c>
      <c r="N718" s="87">
        <f t="shared" si="129"/>
        <v>0.95442501324854268</v>
      </c>
      <c r="O718" s="87">
        <f t="shared" si="130"/>
        <v>4.5574986751457325E-2</v>
      </c>
      <c r="P718" s="32"/>
      <c r="AI718" s="3"/>
      <c r="AJ718" s="3"/>
    </row>
    <row r="719" spans="1:36" ht="15.75" customHeight="1">
      <c r="A719" s="75">
        <v>2202</v>
      </c>
      <c r="B719" s="77"/>
      <c r="C719" s="77"/>
      <c r="D719" s="77"/>
      <c r="E719" s="77"/>
      <c r="F719" s="77"/>
      <c r="G719" s="77">
        <v>334</v>
      </c>
      <c r="H719" s="108">
        <v>192</v>
      </c>
      <c r="I719" s="81"/>
      <c r="J719" s="5"/>
      <c r="K719" s="32"/>
      <c r="L719" s="90"/>
      <c r="M719" s="88">
        <v>496</v>
      </c>
      <c r="N719" s="91"/>
      <c r="O719" s="92"/>
      <c r="P719" s="32"/>
      <c r="AI719" s="3"/>
      <c r="AJ719" s="3"/>
    </row>
    <row r="720" spans="1:36" ht="15.75" customHeight="1">
      <c r="A720" s="89" t="s">
        <v>136</v>
      </c>
      <c r="B720" s="77"/>
      <c r="C720" s="77"/>
      <c r="D720" s="77"/>
      <c r="E720" s="77"/>
      <c r="F720" s="77"/>
      <c r="G720" s="77">
        <v>157</v>
      </c>
      <c r="H720" s="78">
        <v>119</v>
      </c>
      <c r="I720" s="81"/>
      <c r="J720" s="5"/>
      <c r="K720" s="32"/>
      <c r="L720" s="90"/>
      <c r="M720" s="88">
        <v>184</v>
      </c>
      <c r="N720" s="91"/>
      <c r="O720" s="92"/>
      <c r="P720" s="32"/>
      <c r="AI720" s="3"/>
      <c r="AJ720" s="3"/>
    </row>
    <row r="721" spans="1:36" ht="15.75" customHeight="1">
      <c r="A721" s="89" t="s">
        <v>120</v>
      </c>
      <c r="B721" s="77"/>
      <c r="C721" s="77"/>
      <c r="D721" s="77"/>
      <c r="E721" s="77"/>
      <c r="F721" s="77"/>
      <c r="G721" s="77">
        <v>54</v>
      </c>
      <c r="H721" s="78">
        <v>33</v>
      </c>
      <c r="I721" s="81"/>
      <c r="J721" s="5"/>
      <c r="K721" s="32"/>
      <c r="L721" s="90"/>
      <c r="M721" s="88">
        <v>69</v>
      </c>
      <c r="N721" s="91"/>
      <c r="O721" s="92"/>
      <c r="P721" s="32"/>
      <c r="AI721" s="3"/>
      <c r="AJ721" s="3"/>
    </row>
    <row r="722" spans="1:36" ht="15.75" customHeight="1">
      <c r="A722" s="89" t="s">
        <v>137</v>
      </c>
      <c r="B722" s="77"/>
      <c r="C722" s="77"/>
      <c r="D722" s="77"/>
      <c r="E722" s="77"/>
      <c r="F722" s="77"/>
      <c r="G722" s="77">
        <v>10</v>
      </c>
      <c r="H722" s="78">
        <v>6</v>
      </c>
      <c r="I722" s="93"/>
      <c r="J722" s="70"/>
      <c r="K722" s="69"/>
      <c r="L722" s="94"/>
      <c r="M722" s="88">
        <v>11</v>
      </c>
      <c r="N722" s="95"/>
      <c r="O722" s="96"/>
      <c r="P722" s="32"/>
      <c r="AI722" s="3"/>
      <c r="AJ722" s="3"/>
    </row>
    <row r="723" spans="1:36" s="169" customFormat="1" ht="15.75" customHeight="1">
      <c r="A723" s="89" t="s">
        <v>128</v>
      </c>
      <c r="B723" s="77"/>
      <c r="C723" s="77"/>
      <c r="D723" s="77"/>
      <c r="E723" s="77"/>
      <c r="F723" s="77"/>
      <c r="G723" s="77">
        <v>1</v>
      </c>
      <c r="H723" s="108">
        <v>1</v>
      </c>
      <c r="I723" s="93"/>
      <c r="J723" s="70"/>
      <c r="K723" s="69"/>
      <c r="L723" s="94"/>
      <c r="M723" s="88">
        <v>1</v>
      </c>
      <c r="N723" s="95"/>
      <c r="O723" s="96"/>
      <c r="P723" s="32"/>
      <c r="AI723" s="3"/>
      <c r="AJ723" s="3"/>
    </row>
    <row r="724" spans="1:36" ht="18" customHeight="1">
      <c r="A724" s="31"/>
      <c r="B724" s="32"/>
      <c r="C724" s="172" t="s">
        <v>114</v>
      </c>
      <c r="D724" s="173"/>
      <c r="E724" s="173"/>
      <c r="F724" s="173"/>
      <c r="G724" s="174"/>
      <c r="H724" s="97">
        <f>SUM(H713:H723)</f>
        <v>1528</v>
      </c>
      <c r="I724" s="98">
        <f>SUM(H716:H718)/B713</f>
        <v>0.51532399299474607</v>
      </c>
      <c r="J724" s="98">
        <f>IF(H724=0,"",H724/B713)</f>
        <v>0.66900175131348516</v>
      </c>
      <c r="K724" s="98">
        <f>J724-I724</f>
        <v>0.15367775831873909</v>
      </c>
      <c r="L724" s="5"/>
      <c r="M724" s="32"/>
      <c r="N724" s="23"/>
      <c r="O724" s="5"/>
      <c r="P724" s="32"/>
      <c r="AI724" s="3"/>
      <c r="AJ724" s="3"/>
    </row>
    <row r="725" spans="1:36" ht="12.75" customHeight="1">
      <c r="I725" s="5"/>
      <c r="J725" s="5"/>
      <c r="L725" s="5"/>
      <c r="M725" s="6"/>
      <c r="N725" s="6"/>
      <c r="O725" s="5"/>
      <c r="AI725" s="3"/>
      <c r="AJ725" s="3"/>
    </row>
    <row r="726" spans="1:36" ht="12.75" customHeight="1">
      <c r="I726" s="5"/>
      <c r="J726" s="5"/>
      <c r="L726" s="5"/>
      <c r="M726" s="6"/>
      <c r="N726" s="6"/>
      <c r="O726" s="5"/>
      <c r="AI726" s="3"/>
      <c r="AJ726" s="3"/>
    </row>
    <row r="727" spans="1:36" ht="26.25" customHeight="1">
      <c r="A727" s="4"/>
      <c r="B727" s="178" t="s">
        <v>99</v>
      </c>
      <c r="C727" s="179"/>
      <c r="D727" s="179"/>
      <c r="E727" s="179"/>
      <c r="F727" s="179"/>
      <c r="G727" s="179"/>
      <c r="H727" s="73">
        <v>2002</v>
      </c>
      <c r="I727" s="74"/>
      <c r="J727" s="74"/>
      <c r="K727" s="74"/>
      <c r="L727" s="74"/>
      <c r="M727" s="74"/>
      <c r="N727" s="32"/>
      <c r="O727" s="32"/>
      <c r="P727" s="32"/>
      <c r="AI727" s="3"/>
      <c r="AJ727" s="3"/>
    </row>
    <row r="728" spans="1:36" ht="20.25" customHeight="1">
      <c r="A728" s="180" t="s">
        <v>9</v>
      </c>
      <c r="B728" s="181" t="s">
        <v>100</v>
      </c>
      <c r="C728" s="182"/>
      <c r="D728" s="182"/>
      <c r="E728" s="182"/>
      <c r="F728" s="182"/>
      <c r="G728" s="182"/>
      <c r="H728" s="183" t="s">
        <v>10</v>
      </c>
      <c r="I728" s="177" t="s">
        <v>2</v>
      </c>
      <c r="J728" s="177" t="s">
        <v>3</v>
      </c>
      <c r="K728" s="184" t="s">
        <v>4</v>
      </c>
      <c r="L728" s="177" t="s">
        <v>5</v>
      </c>
      <c r="M728" s="175" t="s">
        <v>6</v>
      </c>
      <c r="N728" s="175" t="s">
        <v>7</v>
      </c>
      <c r="O728" s="177" t="s">
        <v>8</v>
      </c>
      <c r="P728" s="32"/>
      <c r="AI728" s="3"/>
      <c r="AJ728" s="3"/>
    </row>
    <row r="729" spans="1:36" ht="15.75" customHeight="1">
      <c r="A729" s="176"/>
      <c r="B729" s="75" t="s">
        <v>101</v>
      </c>
      <c r="C729" s="75" t="s">
        <v>102</v>
      </c>
      <c r="D729" s="75" t="s">
        <v>103</v>
      </c>
      <c r="E729" s="75" t="s">
        <v>104</v>
      </c>
      <c r="F729" s="75" t="s">
        <v>105</v>
      </c>
      <c r="G729" s="75" t="s">
        <v>106</v>
      </c>
      <c r="H729" s="176"/>
      <c r="I729" s="176"/>
      <c r="J729" s="176"/>
      <c r="K729" s="176"/>
      <c r="L729" s="176"/>
      <c r="M729" s="176"/>
      <c r="N729" s="176"/>
      <c r="O729" s="176"/>
      <c r="P729" s="32"/>
      <c r="AI729" s="3"/>
      <c r="AJ729" s="3"/>
    </row>
    <row r="730" spans="1:36" ht="15.75" customHeight="1">
      <c r="A730" s="75">
        <v>2002</v>
      </c>
      <c r="B730" s="77">
        <v>2107</v>
      </c>
      <c r="C730" s="77"/>
      <c r="D730" s="77"/>
      <c r="E730" s="77"/>
      <c r="F730" s="77"/>
      <c r="G730" s="77"/>
      <c r="H730" s="78"/>
      <c r="I730" s="79"/>
      <c r="J730" s="47"/>
      <c r="K730" s="48"/>
      <c r="L730" s="17"/>
      <c r="M730" s="80">
        <f>B730</f>
        <v>2107</v>
      </c>
      <c r="N730" s="43"/>
      <c r="O730" s="17"/>
      <c r="P730" s="32"/>
      <c r="AI730" s="3"/>
      <c r="AJ730" s="3"/>
    </row>
    <row r="731" spans="1:36" ht="15.75" customHeight="1">
      <c r="A731" s="75">
        <v>2101</v>
      </c>
      <c r="B731" s="77"/>
      <c r="C731" s="77">
        <v>1617</v>
      </c>
      <c r="D731" s="77"/>
      <c r="E731" s="77"/>
      <c r="F731" s="77"/>
      <c r="G731" s="77"/>
      <c r="H731" s="78"/>
      <c r="I731" s="81"/>
      <c r="J731" s="5"/>
      <c r="K731" s="82"/>
      <c r="L731" s="83">
        <f>IF(C731=0,"",C731/B730)</f>
        <v>0.76744186046511631</v>
      </c>
      <c r="M731" s="84">
        <v>1632</v>
      </c>
      <c r="N731" s="85">
        <f t="shared" ref="N731:N735" si="131">IF(M731=0,"",M731/M730)</f>
        <v>0.77456098718557187</v>
      </c>
      <c r="O731" s="85">
        <f t="shared" ref="O731:O735" si="132">IF(M731=0,"",100%-N731)</f>
        <v>0.22543901281442813</v>
      </c>
      <c r="P731" s="32"/>
      <c r="AI731" s="3"/>
      <c r="AJ731" s="3"/>
    </row>
    <row r="732" spans="1:36" ht="15.75" customHeight="1">
      <c r="A732" s="75">
        <v>2102</v>
      </c>
      <c r="B732" s="77"/>
      <c r="C732" s="77"/>
      <c r="D732" s="77">
        <v>1404</v>
      </c>
      <c r="E732" s="77"/>
      <c r="F732" s="77"/>
      <c r="G732" s="77"/>
      <c r="H732" s="78"/>
      <c r="I732" s="81"/>
      <c r="J732" s="5"/>
      <c r="K732" s="82"/>
      <c r="L732" s="86">
        <f>IF(D732=0,"",D732/C731)</f>
        <v>0.86827458256029688</v>
      </c>
      <c r="M732" s="84">
        <v>1544</v>
      </c>
      <c r="N732" s="87">
        <f t="shared" si="131"/>
        <v>0.94607843137254899</v>
      </c>
      <c r="O732" s="87">
        <f t="shared" si="132"/>
        <v>5.3921568627451011E-2</v>
      </c>
      <c r="P732" s="11">
        <f>M732/M730</f>
        <v>0.73279544375889893</v>
      </c>
      <c r="AI732" s="3"/>
      <c r="AJ732" s="3"/>
    </row>
    <row r="733" spans="1:36" ht="15.75" customHeight="1">
      <c r="A733" s="75">
        <v>2201</v>
      </c>
      <c r="B733" s="77"/>
      <c r="C733" s="77"/>
      <c r="D733" s="77"/>
      <c r="E733" s="77">
        <v>1340</v>
      </c>
      <c r="F733" s="77"/>
      <c r="G733" s="77"/>
      <c r="H733" s="78"/>
      <c r="I733" s="81"/>
      <c r="J733" s="5"/>
      <c r="K733" s="82"/>
      <c r="L733" s="86">
        <f>IF(E733=0,"",E733/D732)</f>
        <v>0.95441595441595439</v>
      </c>
      <c r="M733" s="84">
        <v>1544</v>
      </c>
      <c r="N733" s="87">
        <f t="shared" si="131"/>
        <v>1</v>
      </c>
      <c r="O733" s="87">
        <f t="shared" si="132"/>
        <v>0</v>
      </c>
      <c r="P733" s="32"/>
      <c r="AI733" s="3"/>
      <c r="AJ733" s="3"/>
    </row>
    <row r="734" spans="1:36" ht="15.75" customHeight="1">
      <c r="A734" s="75">
        <v>2202</v>
      </c>
      <c r="B734" s="77"/>
      <c r="C734" s="77"/>
      <c r="D734" s="77"/>
      <c r="E734" s="77"/>
      <c r="F734" s="77">
        <v>1246</v>
      </c>
      <c r="G734" s="77"/>
      <c r="H734" s="108">
        <v>2</v>
      </c>
      <c r="I734" s="81"/>
      <c r="J734" s="5"/>
      <c r="K734" s="82"/>
      <c r="L734" s="86">
        <f>IF(F734=0,"",F734/E733)</f>
        <v>0.92985074626865671</v>
      </c>
      <c r="M734" s="84">
        <v>1505</v>
      </c>
      <c r="N734" s="87">
        <f t="shared" si="131"/>
        <v>0.97474093264248707</v>
      </c>
      <c r="O734" s="87">
        <f t="shared" si="132"/>
        <v>2.5259067357512932E-2</v>
      </c>
      <c r="P734" s="32"/>
      <c r="AI734" s="3"/>
      <c r="AJ734" s="3"/>
    </row>
    <row r="735" spans="1:36" ht="15.75" customHeight="1">
      <c r="A735" s="75">
        <v>2301</v>
      </c>
      <c r="B735" s="77"/>
      <c r="C735" s="77"/>
      <c r="D735" s="77"/>
      <c r="E735" s="77"/>
      <c r="F735" s="77"/>
      <c r="G735" s="77">
        <v>1222</v>
      </c>
      <c r="H735" s="78">
        <v>1031</v>
      </c>
      <c r="I735" s="81"/>
      <c r="J735" s="5"/>
      <c r="K735" s="82"/>
      <c r="L735" s="86">
        <f>IF(G735=0,"",G735/F734)</f>
        <v>0.9807383627608347</v>
      </c>
      <c r="M735" s="88">
        <v>1427</v>
      </c>
      <c r="N735" s="87">
        <f t="shared" si="131"/>
        <v>0.94817275747508301</v>
      </c>
      <c r="O735" s="87">
        <f t="shared" si="132"/>
        <v>5.1827242524916994E-2</v>
      </c>
      <c r="P735" s="32"/>
      <c r="AI735" s="3"/>
      <c r="AJ735" s="3"/>
    </row>
    <row r="736" spans="1:36" ht="15.75" customHeight="1">
      <c r="A736" s="89" t="s">
        <v>120</v>
      </c>
      <c r="B736" s="77"/>
      <c r="C736" s="77"/>
      <c r="D736" s="77"/>
      <c r="E736" s="77"/>
      <c r="F736" s="77"/>
      <c r="G736" s="77">
        <v>297</v>
      </c>
      <c r="H736" s="78">
        <v>161</v>
      </c>
      <c r="I736" s="81"/>
      <c r="J736" s="5"/>
      <c r="K736" s="32"/>
      <c r="L736" s="90"/>
      <c r="M736" s="88">
        <v>392</v>
      </c>
      <c r="N736" s="91"/>
      <c r="O736" s="92"/>
      <c r="P736" s="32"/>
      <c r="AI736" s="3"/>
      <c r="AJ736" s="3"/>
    </row>
    <row r="737" spans="1:36" ht="15.75" customHeight="1">
      <c r="A737" s="89" t="s">
        <v>137</v>
      </c>
      <c r="B737" s="77"/>
      <c r="C737" s="77"/>
      <c r="D737" s="77"/>
      <c r="E737" s="77"/>
      <c r="F737" s="77"/>
      <c r="G737" s="77">
        <v>125</v>
      </c>
      <c r="H737" s="78">
        <v>85</v>
      </c>
      <c r="I737" s="81"/>
      <c r="J737" s="5"/>
      <c r="K737" s="32"/>
      <c r="L737" s="90"/>
      <c r="M737" s="88">
        <v>141</v>
      </c>
      <c r="N737" s="91"/>
      <c r="O737" s="92"/>
      <c r="P737" s="32"/>
      <c r="AI737" s="3"/>
      <c r="AJ737" s="3"/>
    </row>
    <row r="738" spans="1:36" ht="15.75" customHeight="1">
      <c r="A738" s="89" t="s">
        <v>128</v>
      </c>
      <c r="B738" s="77"/>
      <c r="C738" s="77"/>
      <c r="D738" s="77"/>
      <c r="E738" s="77"/>
      <c r="F738" s="77"/>
      <c r="G738" s="77">
        <v>32</v>
      </c>
      <c r="H738" s="78"/>
      <c r="I738" s="81"/>
      <c r="J738" s="5"/>
      <c r="K738" s="32"/>
      <c r="L738" s="90"/>
      <c r="M738" s="88">
        <v>41</v>
      </c>
      <c r="N738" s="91"/>
      <c r="O738" s="92"/>
      <c r="P738" s="32"/>
      <c r="AI738" s="3"/>
      <c r="AJ738" s="3"/>
    </row>
    <row r="739" spans="1:36" ht="15.75" customHeight="1">
      <c r="A739" s="89"/>
      <c r="B739" s="77"/>
      <c r="C739" s="77"/>
      <c r="D739" s="77"/>
      <c r="E739" s="77"/>
      <c r="F739" s="77"/>
      <c r="G739" s="77"/>
      <c r="H739" s="78"/>
      <c r="I739" s="93"/>
      <c r="J739" s="70"/>
      <c r="K739" s="69"/>
      <c r="L739" s="94"/>
      <c r="M739" s="88"/>
      <c r="N739" s="95"/>
      <c r="O739" s="96"/>
      <c r="P739" s="32"/>
      <c r="AI739" s="3"/>
      <c r="AJ739" s="3"/>
    </row>
    <row r="740" spans="1:36" ht="18" customHeight="1">
      <c r="A740" s="31"/>
      <c r="B740" s="32"/>
      <c r="C740" s="172" t="s">
        <v>114</v>
      </c>
      <c r="D740" s="173"/>
      <c r="E740" s="173"/>
      <c r="F740" s="173"/>
      <c r="G740" s="174"/>
      <c r="H740" s="97">
        <f>SUM(H730:H739)</f>
        <v>1279</v>
      </c>
      <c r="I740" s="98">
        <f>(SUM(H734:H735)/B730)</f>
        <v>0.49027052681537731</v>
      </c>
      <c r="J740" s="98">
        <f>IF(H740=0,"",H740/B730)</f>
        <v>0.60702420503084953</v>
      </c>
      <c r="K740" s="98">
        <f>J740-I740</f>
        <v>0.11675367821547222</v>
      </c>
      <c r="L740" s="5"/>
      <c r="M740" s="32"/>
      <c r="N740" s="23"/>
      <c r="O740" s="5"/>
      <c r="P740" s="32"/>
      <c r="AI740" s="3"/>
      <c r="AJ740" s="3"/>
    </row>
    <row r="741" spans="1:36" ht="12.75" customHeight="1">
      <c r="I741" s="5"/>
      <c r="J741" s="5"/>
      <c r="L741" s="5"/>
      <c r="M741" s="6"/>
      <c r="N741" s="6"/>
      <c r="O741" s="5"/>
      <c r="AI741" s="3"/>
      <c r="AJ741" s="3"/>
    </row>
    <row r="742" spans="1:36" ht="12.75" customHeight="1">
      <c r="I742" s="5"/>
      <c r="J742" s="5"/>
      <c r="L742" s="5"/>
      <c r="M742" s="6"/>
      <c r="N742" s="6"/>
      <c r="O742" s="5"/>
      <c r="AI742" s="3"/>
      <c r="AJ742" s="3"/>
    </row>
    <row r="743" spans="1:36" ht="26.25" customHeight="1">
      <c r="A743" s="4"/>
      <c r="B743" s="178" t="s">
        <v>99</v>
      </c>
      <c r="C743" s="179"/>
      <c r="D743" s="179"/>
      <c r="E743" s="179"/>
      <c r="F743" s="179"/>
      <c r="G743" s="179"/>
      <c r="H743" s="73">
        <v>2102</v>
      </c>
      <c r="I743" s="74"/>
      <c r="J743" s="74"/>
      <c r="K743" s="74"/>
      <c r="L743" s="74"/>
      <c r="M743" s="74"/>
      <c r="N743" s="32"/>
      <c r="O743" s="32"/>
      <c r="P743" s="32"/>
      <c r="AI743" s="3"/>
      <c r="AJ743" s="3"/>
    </row>
    <row r="744" spans="1:36" ht="20.25" customHeight="1">
      <c r="A744" s="180" t="s">
        <v>9</v>
      </c>
      <c r="B744" s="181" t="s">
        <v>100</v>
      </c>
      <c r="C744" s="182"/>
      <c r="D744" s="182"/>
      <c r="E744" s="182"/>
      <c r="F744" s="182"/>
      <c r="G744" s="182"/>
      <c r="H744" s="183" t="s">
        <v>10</v>
      </c>
      <c r="I744" s="177" t="s">
        <v>2</v>
      </c>
      <c r="J744" s="177" t="s">
        <v>3</v>
      </c>
      <c r="K744" s="184" t="s">
        <v>4</v>
      </c>
      <c r="L744" s="177" t="s">
        <v>5</v>
      </c>
      <c r="M744" s="175" t="s">
        <v>6</v>
      </c>
      <c r="N744" s="175" t="s">
        <v>7</v>
      </c>
      <c r="O744" s="177" t="s">
        <v>8</v>
      </c>
      <c r="P744" s="32"/>
      <c r="AI744" s="3"/>
      <c r="AJ744" s="3"/>
    </row>
    <row r="745" spans="1:36" ht="15.75" customHeight="1">
      <c r="A745" s="176"/>
      <c r="B745" s="75" t="s">
        <v>101</v>
      </c>
      <c r="C745" s="75" t="s">
        <v>102</v>
      </c>
      <c r="D745" s="75" t="s">
        <v>103</v>
      </c>
      <c r="E745" s="75" t="s">
        <v>104</v>
      </c>
      <c r="F745" s="75" t="s">
        <v>105</v>
      </c>
      <c r="G745" s="75" t="s">
        <v>106</v>
      </c>
      <c r="H745" s="176"/>
      <c r="I745" s="176"/>
      <c r="J745" s="176"/>
      <c r="K745" s="176"/>
      <c r="L745" s="176"/>
      <c r="M745" s="176"/>
      <c r="N745" s="176"/>
      <c r="O745" s="176"/>
      <c r="P745" s="32"/>
      <c r="AI745" s="3"/>
      <c r="AJ745" s="3"/>
    </row>
    <row r="746" spans="1:36" ht="15.75" customHeight="1">
      <c r="A746" s="75">
        <v>2102</v>
      </c>
      <c r="B746" s="77">
        <v>2378</v>
      </c>
      <c r="C746" s="77"/>
      <c r="D746" s="77"/>
      <c r="E746" s="77"/>
      <c r="F746" s="77"/>
      <c r="G746" s="77"/>
      <c r="H746" s="78"/>
      <c r="I746" s="79"/>
      <c r="J746" s="47"/>
      <c r="K746" s="48"/>
      <c r="L746" s="17"/>
      <c r="M746" s="80">
        <f>B746</f>
        <v>2378</v>
      </c>
      <c r="N746" s="43"/>
      <c r="O746" s="17"/>
      <c r="P746" s="32"/>
      <c r="AI746" s="3"/>
      <c r="AJ746" s="3"/>
    </row>
    <row r="747" spans="1:36" ht="15.75" customHeight="1">
      <c r="A747" s="75">
        <v>2201</v>
      </c>
      <c r="B747" s="77"/>
      <c r="C747" s="77">
        <v>1817</v>
      </c>
      <c r="D747" s="77"/>
      <c r="E747" s="77"/>
      <c r="F747" s="77"/>
      <c r="G747" s="77"/>
      <c r="H747" s="78"/>
      <c r="I747" s="81"/>
      <c r="J747" s="5"/>
      <c r="K747" s="82"/>
      <c r="L747" s="83">
        <f>IF(C747=0,"",C747/B746)</f>
        <v>0.76408746846089148</v>
      </c>
      <c r="M747" s="84">
        <v>1862</v>
      </c>
      <c r="N747" s="85">
        <f t="shared" ref="N747:N751" si="133">IF(M747=0,"",M747/M746)</f>
        <v>0.78301093355761142</v>
      </c>
      <c r="O747" s="85">
        <f t="shared" ref="O747:O751" si="134">IF(M747=0,"",100%-N747)</f>
        <v>0.21698906644238858</v>
      </c>
      <c r="P747" s="32"/>
      <c r="AI747" s="3"/>
      <c r="AJ747" s="3"/>
    </row>
    <row r="748" spans="1:36" ht="15.75" customHeight="1">
      <c r="A748" s="75">
        <v>2202</v>
      </c>
      <c r="B748" s="77"/>
      <c r="C748" s="77"/>
      <c r="D748" s="77">
        <v>1587</v>
      </c>
      <c r="E748" s="77"/>
      <c r="F748" s="77"/>
      <c r="G748" s="77"/>
      <c r="H748" s="78"/>
      <c r="I748" s="81"/>
      <c r="J748" s="5"/>
      <c r="K748" s="82"/>
      <c r="L748" s="86">
        <f>IF(D748=0,"",D748/C747)</f>
        <v>0.87341772151898733</v>
      </c>
      <c r="M748" s="84">
        <v>1805</v>
      </c>
      <c r="N748" s="87">
        <f t="shared" si="133"/>
        <v>0.96938775510204078</v>
      </c>
      <c r="O748" s="87">
        <f t="shared" si="134"/>
        <v>3.0612244897959218E-2</v>
      </c>
      <c r="P748" s="11">
        <f>M748/M746</f>
        <v>0.75904121110176614</v>
      </c>
      <c r="AI748" s="3"/>
      <c r="AJ748" s="3"/>
    </row>
    <row r="749" spans="1:36" ht="15.75" customHeight="1">
      <c r="A749" s="75">
        <v>2301</v>
      </c>
      <c r="B749" s="77"/>
      <c r="C749" s="77"/>
      <c r="D749" s="77"/>
      <c r="E749" s="77">
        <v>1515</v>
      </c>
      <c r="F749" s="77"/>
      <c r="G749" s="77"/>
      <c r="H749" s="78"/>
      <c r="I749" s="81"/>
      <c r="J749" s="5"/>
      <c r="K749" s="82"/>
      <c r="L749" s="86">
        <f>IF(E749=0,"",E749/D748)</f>
        <v>0.95463137996219283</v>
      </c>
      <c r="M749" s="84">
        <v>1733</v>
      </c>
      <c r="N749" s="87">
        <f t="shared" si="133"/>
        <v>0.9601108033240997</v>
      </c>
      <c r="O749" s="87">
        <f t="shared" si="134"/>
        <v>3.9889196675900296E-2</v>
      </c>
      <c r="P749" s="32"/>
      <c r="AI749" s="3"/>
      <c r="AJ749" s="3"/>
    </row>
    <row r="750" spans="1:36" ht="15.75" customHeight="1">
      <c r="A750" s="75">
        <v>2302</v>
      </c>
      <c r="B750" s="77"/>
      <c r="C750" s="77"/>
      <c r="D750" s="77"/>
      <c r="E750" s="77"/>
      <c r="F750" s="77">
        <v>1440</v>
      </c>
      <c r="G750" s="77"/>
      <c r="H750" s="78">
        <v>3</v>
      </c>
      <c r="I750" s="81"/>
      <c r="J750" s="5"/>
      <c r="K750" s="82"/>
      <c r="L750" s="86">
        <f>IF(F750=0,"",F750/E749)</f>
        <v>0.95049504950495045</v>
      </c>
      <c r="M750" s="84">
        <v>1684</v>
      </c>
      <c r="N750" s="87">
        <f t="shared" si="133"/>
        <v>0.97172533179457588</v>
      </c>
      <c r="O750" s="87">
        <f t="shared" si="134"/>
        <v>2.8274668205424125E-2</v>
      </c>
      <c r="P750" s="32"/>
      <c r="AI750" s="3"/>
      <c r="AJ750" s="3"/>
    </row>
    <row r="751" spans="1:36" ht="15.75" customHeight="1">
      <c r="A751" s="75">
        <v>2401</v>
      </c>
      <c r="B751" s="77"/>
      <c r="C751" s="77"/>
      <c r="D751" s="77"/>
      <c r="E751" s="77"/>
      <c r="F751" s="77"/>
      <c r="G751" s="77">
        <v>1428</v>
      </c>
      <c r="H751" s="78">
        <v>1187</v>
      </c>
      <c r="I751" s="81"/>
      <c r="J751" s="5"/>
      <c r="K751" s="82"/>
      <c r="L751" s="86">
        <f>IF(G751=0,"",G751/F750)</f>
        <v>0.9916666666666667</v>
      </c>
      <c r="M751" s="88">
        <v>1659</v>
      </c>
      <c r="N751" s="87">
        <f t="shared" si="133"/>
        <v>0.98515439429928742</v>
      </c>
      <c r="O751" s="87">
        <f t="shared" si="134"/>
        <v>1.4845605700712583E-2</v>
      </c>
      <c r="P751" s="32"/>
      <c r="AI751" s="3"/>
      <c r="AJ751" s="3"/>
    </row>
    <row r="752" spans="1:36" ht="15.75" customHeight="1">
      <c r="A752" s="89" t="s">
        <v>128</v>
      </c>
      <c r="B752" s="77"/>
      <c r="C752" s="77"/>
      <c r="D752" s="77"/>
      <c r="E752" s="77"/>
      <c r="F752" s="77"/>
      <c r="G752" s="77">
        <v>307</v>
      </c>
      <c r="H752" s="78"/>
      <c r="I752" s="81"/>
      <c r="J752" s="5"/>
      <c r="K752" s="32"/>
      <c r="L752" s="90"/>
      <c r="M752" s="88">
        <v>405</v>
      </c>
      <c r="N752" s="91"/>
      <c r="O752" s="92"/>
      <c r="P752" s="32"/>
      <c r="AI752" s="3"/>
      <c r="AJ752" s="3"/>
    </row>
    <row r="753" spans="1:36" ht="15.75" customHeight="1">
      <c r="A753" s="89"/>
      <c r="B753" s="77"/>
      <c r="C753" s="77"/>
      <c r="D753" s="77"/>
      <c r="E753" s="77"/>
      <c r="F753" s="77"/>
      <c r="G753" s="77"/>
      <c r="H753" s="78"/>
      <c r="I753" s="81"/>
      <c r="J753" s="5"/>
      <c r="K753" s="32"/>
      <c r="L753" s="90"/>
      <c r="M753" s="88"/>
      <c r="N753" s="91"/>
      <c r="O753" s="92"/>
      <c r="P753" s="32"/>
      <c r="AI753" s="3"/>
      <c r="AJ753" s="3"/>
    </row>
    <row r="754" spans="1:36" ht="15.75" customHeight="1">
      <c r="A754" s="89"/>
      <c r="B754" s="77"/>
      <c r="C754" s="77"/>
      <c r="D754" s="77"/>
      <c r="E754" s="77"/>
      <c r="F754" s="77"/>
      <c r="G754" s="77"/>
      <c r="H754" s="78"/>
      <c r="I754" s="81"/>
      <c r="J754" s="5"/>
      <c r="K754" s="32"/>
      <c r="L754" s="90"/>
      <c r="M754" s="88"/>
      <c r="N754" s="91"/>
      <c r="O754" s="92"/>
      <c r="P754" s="32"/>
      <c r="AI754" s="3"/>
      <c r="AJ754" s="3"/>
    </row>
    <row r="755" spans="1:36" ht="15.75" customHeight="1">
      <c r="A755" s="89"/>
      <c r="B755" s="77"/>
      <c r="C755" s="77"/>
      <c r="D755" s="77"/>
      <c r="E755" s="77"/>
      <c r="F755" s="77"/>
      <c r="G755" s="77"/>
      <c r="H755" s="78"/>
      <c r="I755" s="93"/>
      <c r="J755" s="70"/>
      <c r="K755" s="69"/>
      <c r="L755" s="94"/>
      <c r="M755" s="88"/>
      <c r="N755" s="95"/>
      <c r="O755" s="96"/>
      <c r="P755" s="32"/>
      <c r="AI755" s="3"/>
      <c r="AJ755" s="3"/>
    </row>
    <row r="756" spans="1:36" ht="18" customHeight="1">
      <c r="A756" s="31"/>
      <c r="B756" s="32"/>
      <c r="C756" s="172" t="s">
        <v>114</v>
      </c>
      <c r="D756" s="173"/>
      <c r="E756" s="173"/>
      <c r="F756" s="173"/>
      <c r="G756" s="174"/>
      <c r="H756" s="97">
        <f>SUM(H746:H755)</f>
        <v>1190</v>
      </c>
      <c r="I756" s="98">
        <f>(SUM(H750:H751)/B746)</f>
        <v>0.50042052144659377</v>
      </c>
      <c r="J756" s="98">
        <f>IF(H756=0,"",H756/B746)</f>
        <v>0.50042052144659377</v>
      </c>
      <c r="K756" s="98" t="str">
        <f>IF(H754=0,"",J756-I756)</f>
        <v/>
      </c>
      <c r="L756" s="5"/>
      <c r="M756" s="32"/>
      <c r="N756" s="23"/>
      <c r="O756" s="5"/>
      <c r="P756" s="32"/>
      <c r="AI756" s="3"/>
      <c r="AJ756" s="3"/>
    </row>
    <row r="757" spans="1:36" ht="18" customHeight="1">
      <c r="A757" s="31"/>
      <c r="B757" s="32"/>
      <c r="C757" s="103"/>
      <c r="D757" s="103"/>
      <c r="E757" s="103"/>
      <c r="F757" s="103"/>
      <c r="G757" s="103"/>
      <c r="H757" s="104"/>
      <c r="I757" s="105"/>
      <c r="J757" s="105"/>
      <c r="K757" s="105"/>
      <c r="L757" s="5"/>
      <c r="M757" s="32"/>
      <c r="N757" s="23"/>
      <c r="O757" s="5"/>
      <c r="P757" s="32"/>
      <c r="AI757" s="3"/>
      <c r="AJ757" s="3"/>
    </row>
    <row r="758" spans="1:36" ht="25.5" customHeight="1">
      <c r="A758" s="4"/>
      <c r="B758" s="178" t="s">
        <v>99</v>
      </c>
      <c r="C758" s="179"/>
      <c r="D758" s="179"/>
      <c r="E758" s="179"/>
      <c r="F758" s="179"/>
      <c r="G758" s="179"/>
      <c r="H758" s="73">
        <v>2202</v>
      </c>
      <c r="I758" s="74"/>
      <c r="J758" s="74"/>
      <c r="K758" s="74"/>
      <c r="L758" s="74"/>
      <c r="M758" s="74"/>
      <c r="N758" s="32"/>
      <c r="O758" s="32"/>
      <c r="P758" s="32"/>
      <c r="AI758" s="3"/>
      <c r="AJ758" s="3"/>
    </row>
    <row r="759" spans="1:36" ht="18" customHeight="1">
      <c r="A759" s="180" t="s">
        <v>9</v>
      </c>
      <c r="B759" s="181" t="s">
        <v>100</v>
      </c>
      <c r="C759" s="182"/>
      <c r="D759" s="182"/>
      <c r="E759" s="182"/>
      <c r="F759" s="182"/>
      <c r="G759" s="182"/>
      <c r="H759" s="183" t="s">
        <v>10</v>
      </c>
      <c r="I759" s="177" t="s">
        <v>2</v>
      </c>
      <c r="J759" s="177" t="s">
        <v>3</v>
      </c>
      <c r="K759" s="184" t="s">
        <v>4</v>
      </c>
      <c r="L759" s="177" t="s">
        <v>5</v>
      </c>
      <c r="M759" s="175" t="s">
        <v>6</v>
      </c>
      <c r="N759" s="175" t="s">
        <v>7</v>
      </c>
      <c r="O759" s="177" t="s">
        <v>8</v>
      </c>
      <c r="P759" s="32"/>
      <c r="AI759" s="3"/>
      <c r="AJ759" s="3"/>
    </row>
    <row r="760" spans="1:36" ht="18" customHeight="1">
      <c r="A760" s="176"/>
      <c r="B760" s="75" t="s">
        <v>101</v>
      </c>
      <c r="C760" s="75" t="s">
        <v>102</v>
      </c>
      <c r="D760" s="75" t="s">
        <v>103</v>
      </c>
      <c r="E760" s="75" t="s">
        <v>104</v>
      </c>
      <c r="F760" s="75" t="s">
        <v>105</v>
      </c>
      <c r="G760" s="75" t="s">
        <v>106</v>
      </c>
      <c r="H760" s="176"/>
      <c r="I760" s="176"/>
      <c r="J760" s="176"/>
      <c r="K760" s="176"/>
      <c r="L760" s="176"/>
      <c r="M760" s="176"/>
      <c r="N760" s="176"/>
      <c r="O760" s="176"/>
      <c r="P760" s="32"/>
      <c r="AI760" s="3"/>
      <c r="AJ760" s="3"/>
    </row>
    <row r="761" spans="1:36" ht="18" customHeight="1">
      <c r="A761" s="75">
        <v>2202</v>
      </c>
      <c r="B761" s="77">
        <v>2198</v>
      </c>
      <c r="C761" s="77"/>
      <c r="D761" s="77"/>
      <c r="E761" s="77"/>
      <c r="F761" s="77"/>
      <c r="G761" s="77"/>
      <c r="H761" s="78"/>
      <c r="I761" s="79"/>
      <c r="J761" s="47"/>
      <c r="K761" s="48"/>
      <c r="L761" s="17"/>
      <c r="M761" s="80">
        <f>B761</f>
        <v>2198</v>
      </c>
      <c r="N761" s="43"/>
      <c r="O761" s="17"/>
      <c r="P761" s="32"/>
      <c r="AI761" s="3"/>
      <c r="AJ761" s="3"/>
    </row>
    <row r="762" spans="1:36" ht="18" customHeight="1">
      <c r="A762" s="75">
        <v>2301</v>
      </c>
      <c r="B762" s="77"/>
      <c r="C762" s="77">
        <v>2003</v>
      </c>
      <c r="D762" s="77"/>
      <c r="E762" s="77"/>
      <c r="F762" s="77"/>
      <c r="G762" s="77"/>
      <c r="H762" s="78"/>
      <c r="I762" s="81"/>
      <c r="J762" s="5"/>
      <c r="K762" s="82"/>
      <c r="L762" s="83">
        <f>IF(C762=0,"",C762/B761)</f>
        <v>0.91128298453139223</v>
      </c>
      <c r="M762" s="84">
        <v>2054</v>
      </c>
      <c r="N762" s="85">
        <f t="shared" ref="N762:N766" si="135">IF(M762=0,"",M762/M761)</f>
        <v>0.93448589626933576</v>
      </c>
      <c r="O762" s="85">
        <f t="shared" ref="O762:O766" si="136">IF(M762=0,"",100%-N762)</f>
        <v>6.5514103730664242E-2</v>
      </c>
      <c r="P762" s="32"/>
      <c r="AI762" s="3"/>
      <c r="AJ762" s="3"/>
    </row>
    <row r="763" spans="1:36" ht="18" customHeight="1">
      <c r="A763" s="75">
        <v>2302</v>
      </c>
      <c r="B763" s="77"/>
      <c r="C763" s="77"/>
      <c r="D763" s="77">
        <v>1851</v>
      </c>
      <c r="E763" s="77"/>
      <c r="F763" s="77"/>
      <c r="G763" s="77"/>
      <c r="H763" s="78"/>
      <c r="I763" s="81"/>
      <c r="J763" s="5"/>
      <c r="K763" s="82"/>
      <c r="L763" s="86">
        <f>IF(D763=0,"",D763/C762)</f>
        <v>0.92411382925611585</v>
      </c>
      <c r="M763" s="84">
        <v>1984</v>
      </c>
      <c r="N763" s="87">
        <f t="shared" si="135"/>
        <v>0.96592015579357349</v>
      </c>
      <c r="O763" s="87">
        <f t="shared" si="136"/>
        <v>3.4079844206426513E-2</v>
      </c>
      <c r="P763" s="11">
        <f>M763/M761</f>
        <v>0.90263876251137398</v>
      </c>
      <c r="AI763" s="3"/>
      <c r="AJ763" s="3"/>
    </row>
    <row r="764" spans="1:36" ht="18" customHeight="1">
      <c r="A764" s="75">
        <v>2401</v>
      </c>
      <c r="B764" s="77"/>
      <c r="C764" s="77"/>
      <c r="D764" s="77"/>
      <c r="E764" s="77">
        <v>1768</v>
      </c>
      <c r="F764" s="77"/>
      <c r="G764" s="77"/>
      <c r="H764" s="78">
        <v>1</v>
      </c>
      <c r="I764" s="81"/>
      <c r="J764" s="5"/>
      <c r="K764" s="82"/>
      <c r="L764" s="86">
        <f>IF(E764=0,"",E764/D763)</f>
        <v>0.9551593733117234</v>
      </c>
      <c r="M764" s="84">
        <v>1919</v>
      </c>
      <c r="N764" s="87">
        <f t="shared" si="135"/>
        <v>0.96723790322580649</v>
      </c>
      <c r="O764" s="87">
        <f t="shared" si="136"/>
        <v>3.2762096774193505E-2</v>
      </c>
      <c r="P764" s="32"/>
      <c r="AI764" s="3"/>
      <c r="AJ764" s="3"/>
    </row>
    <row r="765" spans="1:36" ht="18" customHeight="1">
      <c r="A765" s="75">
        <v>2402</v>
      </c>
      <c r="B765" s="77"/>
      <c r="C765" s="77"/>
      <c r="D765" s="77"/>
      <c r="E765" s="77"/>
      <c r="F765" s="77">
        <v>1641</v>
      </c>
      <c r="G765" s="77"/>
      <c r="H765" s="78"/>
      <c r="I765" s="81"/>
      <c r="J765" s="5"/>
      <c r="K765" s="82"/>
      <c r="L765" s="86">
        <f>IF(F765=0,"",F765/E764)</f>
        <v>0.92816742081447967</v>
      </c>
      <c r="M765" s="84">
        <v>1822</v>
      </c>
      <c r="N765" s="87">
        <f t="shared" si="135"/>
        <v>0.94945284002084418</v>
      </c>
      <c r="O765" s="87">
        <f t="shared" si="136"/>
        <v>5.054715997915582E-2</v>
      </c>
      <c r="P765" s="32"/>
      <c r="AI765" s="3"/>
      <c r="AJ765" s="3"/>
    </row>
    <row r="766" spans="1:36" ht="18" customHeight="1">
      <c r="A766" s="164">
        <v>2501</v>
      </c>
      <c r="B766" s="77"/>
      <c r="C766" s="77"/>
      <c r="D766" s="77"/>
      <c r="E766" s="77"/>
      <c r="F766" s="77"/>
      <c r="G766" s="77"/>
      <c r="H766" s="78"/>
      <c r="I766" s="81"/>
      <c r="J766" s="5"/>
      <c r="K766" s="82"/>
      <c r="L766" s="86" t="str">
        <f>IF(G766=0,"",G766/F765)</f>
        <v/>
      </c>
      <c r="M766" s="88"/>
      <c r="N766" s="87" t="str">
        <f t="shared" si="135"/>
        <v/>
      </c>
      <c r="O766" s="87" t="str">
        <f t="shared" si="136"/>
        <v/>
      </c>
      <c r="P766" s="32"/>
      <c r="AI766" s="3"/>
      <c r="AJ766" s="3"/>
    </row>
    <row r="767" spans="1:36" ht="18" customHeight="1">
      <c r="A767" s="89"/>
      <c r="B767" s="77"/>
      <c r="C767" s="77"/>
      <c r="D767" s="77"/>
      <c r="E767" s="77"/>
      <c r="F767" s="77"/>
      <c r="G767" s="77"/>
      <c r="H767" s="78"/>
      <c r="I767" s="81"/>
      <c r="J767" s="5"/>
      <c r="K767" s="32"/>
      <c r="L767" s="90"/>
      <c r="M767" s="88"/>
      <c r="N767" s="91"/>
      <c r="O767" s="92"/>
      <c r="P767" s="32"/>
      <c r="AI767" s="3"/>
      <c r="AJ767" s="3"/>
    </row>
    <row r="768" spans="1:36" ht="18" customHeight="1">
      <c r="A768" s="89"/>
      <c r="B768" s="77"/>
      <c r="C768" s="77"/>
      <c r="D768" s="77"/>
      <c r="E768" s="77"/>
      <c r="F768" s="77"/>
      <c r="G768" s="77"/>
      <c r="H768" s="78"/>
      <c r="I768" s="81"/>
      <c r="J768" s="5"/>
      <c r="K768" s="32"/>
      <c r="L768" s="90"/>
      <c r="M768" s="88"/>
      <c r="N768" s="91"/>
      <c r="O768" s="92"/>
      <c r="P768" s="32"/>
      <c r="AI768" s="3"/>
      <c r="AJ768" s="3"/>
    </row>
    <row r="769" spans="1:36" ht="18" customHeight="1">
      <c r="A769" s="89"/>
      <c r="B769" s="77"/>
      <c r="C769" s="77"/>
      <c r="D769" s="77"/>
      <c r="E769" s="77"/>
      <c r="F769" s="77"/>
      <c r="G769" s="77"/>
      <c r="H769" s="78"/>
      <c r="I769" s="81"/>
      <c r="J769" s="5"/>
      <c r="K769" s="32"/>
      <c r="L769" s="90"/>
      <c r="M769" s="88"/>
      <c r="N769" s="91"/>
      <c r="O769" s="92"/>
      <c r="P769" s="32"/>
      <c r="AI769" s="3"/>
      <c r="AJ769" s="3"/>
    </row>
    <row r="770" spans="1:36" ht="18" customHeight="1">
      <c r="A770" s="89"/>
      <c r="B770" s="77"/>
      <c r="C770" s="77"/>
      <c r="D770" s="77"/>
      <c r="E770" s="77"/>
      <c r="F770" s="77"/>
      <c r="G770" s="77"/>
      <c r="H770" s="78"/>
      <c r="I770" s="93"/>
      <c r="J770" s="70"/>
      <c r="K770" s="69"/>
      <c r="L770" s="94"/>
      <c r="M770" s="88"/>
      <c r="N770" s="95"/>
      <c r="O770" s="96"/>
      <c r="P770" s="32"/>
      <c r="AI770" s="3"/>
      <c r="AJ770" s="3"/>
    </row>
    <row r="771" spans="1:36" ht="18" customHeight="1">
      <c r="A771" s="31"/>
      <c r="B771" s="32"/>
      <c r="C771" s="172" t="s">
        <v>114</v>
      </c>
      <c r="D771" s="173"/>
      <c r="E771" s="173"/>
      <c r="F771" s="173"/>
      <c r="G771" s="174"/>
      <c r="H771" s="97">
        <f>SUM(H761:H770)</f>
        <v>1</v>
      </c>
      <c r="I771" s="98">
        <f>(SUM(H764:H766)/B761)</f>
        <v>4.5495905368516835E-4</v>
      </c>
      <c r="J771" s="98">
        <f>IF(H771=0,"",H771/B761)</f>
        <v>4.5495905368516835E-4</v>
      </c>
      <c r="K771" s="98" t="str">
        <f>IF(H769=0,"",J771-I771)</f>
        <v/>
      </c>
      <c r="L771" s="5"/>
      <c r="M771" s="32"/>
      <c r="N771" s="23"/>
      <c r="O771" s="5"/>
      <c r="P771" s="32"/>
      <c r="AI771" s="3"/>
      <c r="AJ771" s="3"/>
    </row>
    <row r="772" spans="1:36" ht="18" customHeight="1">
      <c r="A772" s="31"/>
      <c r="B772" s="32"/>
      <c r="C772" s="103"/>
      <c r="D772" s="103"/>
      <c r="E772" s="103"/>
      <c r="F772" s="103"/>
      <c r="G772" s="103"/>
      <c r="H772" s="104"/>
      <c r="I772" s="105"/>
      <c r="J772" s="105"/>
      <c r="K772" s="105"/>
      <c r="L772" s="5"/>
      <c r="M772" s="32"/>
      <c r="N772" s="23"/>
      <c r="O772" s="5"/>
      <c r="P772" s="32"/>
      <c r="AI772" s="3"/>
      <c r="AJ772" s="3"/>
    </row>
    <row r="773" spans="1:36" ht="18" customHeight="1">
      <c r="A773" s="31"/>
      <c r="B773" s="32"/>
      <c r="C773" s="103"/>
      <c r="D773" s="103"/>
      <c r="E773" s="103"/>
      <c r="F773" s="103"/>
      <c r="G773" s="103"/>
      <c r="H773" s="104"/>
      <c r="I773" s="105"/>
      <c r="J773" s="105"/>
      <c r="K773" s="105"/>
      <c r="L773" s="5"/>
      <c r="M773" s="32"/>
      <c r="N773" s="23"/>
      <c r="O773" s="5"/>
      <c r="P773" s="32"/>
      <c r="AI773" s="3"/>
      <c r="AJ773" s="3"/>
    </row>
    <row r="774" spans="1:36" ht="26.25">
      <c r="A774" s="4"/>
      <c r="B774" s="178" t="s">
        <v>99</v>
      </c>
      <c r="C774" s="179"/>
      <c r="D774" s="179"/>
      <c r="E774" s="179"/>
      <c r="F774" s="179"/>
      <c r="G774" s="179"/>
      <c r="H774" s="73">
        <v>2302</v>
      </c>
      <c r="I774" s="74"/>
      <c r="J774" s="74"/>
      <c r="K774" s="74"/>
      <c r="L774" s="74"/>
      <c r="M774" s="74"/>
      <c r="N774" s="32"/>
      <c r="O774" s="32"/>
      <c r="P774" s="32"/>
      <c r="AI774" s="3"/>
      <c r="AJ774" s="3"/>
    </row>
    <row r="775" spans="1:36" ht="18" customHeight="1">
      <c r="A775" s="180" t="s">
        <v>9</v>
      </c>
      <c r="B775" s="181" t="s">
        <v>100</v>
      </c>
      <c r="C775" s="182"/>
      <c r="D775" s="182"/>
      <c r="E775" s="182"/>
      <c r="F775" s="182"/>
      <c r="G775" s="182"/>
      <c r="H775" s="183" t="s">
        <v>10</v>
      </c>
      <c r="I775" s="177" t="s">
        <v>2</v>
      </c>
      <c r="J775" s="177" t="s">
        <v>3</v>
      </c>
      <c r="K775" s="184" t="s">
        <v>4</v>
      </c>
      <c r="L775" s="177" t="s">
        <v>5</v>
      </c>
      <c r="M775" s="175" t="s">
        <v>6</v>
      </c>
      <c r="N775" s="175" t="s">
        <v>7</v>
      </c>
      <c r="O775" s="177" t="s">
        <v>8</v>
      </c>
      <c r="P775" s="32"/>
      <c r="AI775" s="3"/>
      <c r="AJ775" s="3"/>
    </row>
    <row r="776" spans="1:36" ht="18" customHeight="1">
      <c r="A776" s="176"/>
      <c r="B776" s="75" t="s">
        <v>101</v>
      </c>
      <c r="C776" s="75" t="s">
        <v>102</v>
      </c>
      <c r="D776" s="75" t="s">
        <v>103</v>
      </c>
      <c r="E776" s="75" t="s">
        <v>104</v>
      </c>
      <c r="F776" s="75" t="s">
        <v>105</v>
      </c>
      <c r="G776" s="75" t="s">
        <v>106</v>
      </c>
      <c r="H776" s="176"/>
      <c r="I776" s="176"/>
      <c r="J776" s="176"/>
      <c r="K776" s="176"/>
      <c r="L776" s="176"/>
      <c r="M776" s="176"/>
      <c r="N776" s="176"/>
      <c r="O776" s="176"/>
      <c r="P776" s="32"/>
      <c r="AI776" s="3"/>
      <c r="AJ776" s="3"/>
    </row>
    <row r="777" spans="1:36" ht="18" customHeight="1">
      <c r="A777" s="75">
        <v>2302</v>
      </c>
      <c r="B777" s="77">
        <v>1889</v>
      </c>
      <c r="C777" s="77"/>
      <c r="D777" s="77"/>
      <c r="E777" s="77"/>
      <c r="F777" s="77"/>
      <c r="G777" s="77"/>
      <c r="H777" s="108"/>
      <c r="I777" s="79"/>
      <c r="J777" s="47"/>
      <c r="K777" s="48"/>
      <c r="L777" s="17"/>
      <c r="M777" s="80">
        <f>B777</f>
        <v>1889</v>
      </c>
      <c r="N777" s="43"/>
      <c r="O777" s="17"/>
      <c r="P777" s="32"/>
      <c r="AI777" s="3"/>
      <c r="AJ777" s="3"/>
    </row>
    <row r="778" spans="1:36" ht="18" customHeight="1">
      <c r="A778" s="75">
        <v>2401</v>
      </c>
      <c r="B778" s="77"/>
      <c r="C778" s="77">
        <v>1722</v>
      </c>
      <c r="D778" s="77"/>
      <c r="E778" s="77"/>
      <c r="F778" s="77"/>
      <c r="G778" s="77"/>
      <c r="H778" s="108"/>
      <c r="I778" s="81"/>
      <c r="J778" s="5"/>
      <c r="K778" s="82"/>
      <c r="L778" s="83">
        <f>IF(C778=0,"",C778/B777)</f>
        <v>0.91159343568025408</v>
      </c>
      <c r="M778" s="84">
        <v>1770</v>
      </c>
      <c r="N778" s="85">
        <f t="shared" ref="N778:N782" si="137">IF(M778=0,"",M778/M777)</f>
        <v>0.93700370566437263</v>
      </c>
      <c r="O778" s="85">
        <f t="shared" ref="O778:O782" si="138">IF(M778=0,"",100%-N778)</f>
        <v>6.2996294335627367E-2</v>
      </c>
      <c r="P778" s="32"/>
      <c r="AI778" s="3"/>
      <c r="AJ778" s="3"/>
    </row>
    <row r="779" spans="1:36" ht="18" customHeight="1">
      <c r="A779" s="75">
        <v>2402</v>
      </c>
      <c r="B779" s="77"/>
      <c r="C779" s="77"/>
      <c r="D779" s="77">
        <v>1623</v>
      </c>
      <c r="E779" s="77"/>
      <c r="F779" s="77"/>
      <c r="G779" s="77"/>
      <c r="H779" s="108"/>
      <c r="I779" s="81"/>
      <c r="J779" s="5"/>
      <c r="K779" s="82"/>
      <c r="L779" s="86">
        <f>IF(D779=0,"",D779/C778)</f>
        <v>0.94250871080139376</v>
      </c>
      <c r="M779" s="84">
        <v>1704</v>
      </c>
      <c r="N779" s="87">
        <f t="shared" si="137"/>
        <v>0.96271186440677969</v>
      </c>
      <c r="O779" s="87">
        <f t="shared" si="138"/>
        <v>3.7288135593220306E-2</v>
      </c>
      <c r="P779" s="11">
        <f>M779/M777</f>
        <v>0.90206458443620963</v>
      </c>
      <c r="AI779" s="3"/>
      <c r="AJ779" s="3"/>
    </row>
    <row r="780" spans="1:36" ht="18" customHeight="1">
      <c r="A780" s="75">
        <v>2501</v>
      </c>
      <c r="B780" s="77"/>
      <c r="C780" s="77"/>
      <c r="D780" s="77"/>
      <c r="E780" s="77"/>
      <c r="F780" s="77"/>
      <c r="G780" s="77"/>
      <c r="H780" s="108"/>
      <c r="I780" s="81"/>
      <c r="J780" s="5"/>
      <c r="K780" s="82"/>
      <c r="L780" s="86" t="str">
        <f>IF(E780=0,"",E780/D779)</f>
        <v/>
      </c>
      <c r="M780" s="84"/>
      <c r="N780" s="87" t="str">
        <f t="shared" si="137"/>
        <v/>
      </c>
      <c r="O780" s="87" t="str">
        <f t="shared" si="138"/>
        <v/>
      </c>
      <c r="P780" s="32"/>
      <c r="AI780" s="3"/>
      <c r="AJ780" s="3"/>
    </row>
    <row r="781" spans="1:36" ht="18" customHeight="1">
      <c r="A781" s="160"/>
      <c r="B781" s="77"/>
      <c r="C781" s="77"/>
      <c r="D781" s="77"/>
      <c r="E781" s="77"/>
      <c r="F781" s="77"/>
      <c r="G781" s="77"/>
      <c r="H781" s="108"/>
      <c r="I781" s="81"/>
      <c r="J781" s="5"/>
      <c r="K781" s="82"/>
      <c r="L781" s="86" t="str">
        <f>IF(F781=0,"",F781/E780)</f>
        <v/>
      </c>
      <c r="M781" s="84"/>
      <c r="N781" s="87" t="str">
        <f t="shared" si="137"/>
        <v/>
      </c>
      <c r="O781" s="87" t="str">
        <f t="shared" si="138"/>
        <v/>
      </c>
      <c r="P781" s="32"/>
      <c r="AI781" s="3"/>
      <c r="AJ781" s="3"/>
    </row>
    <row r="782" spans="1:36" ht="18" customHeight="1">
      <c r="A782" s="160"/>
      <c r="B782" s="77"/>
      <c r="C782" s="77"/>
      <c r="D782" s="77"/>
      <c r="E782" s="77"/>
      <c r="F782" s="77"/>
      <c r="G782" s="77"/>
      <c r="H782" s="108"/>
      <c r="I782" s="81"/>
      <c r="J782" s="5"/>
      <c r="K782" s="82"/>
      <c r="L782" s="86" t="str">
        <f>IF(G782=0,"",G782/F781)</f>
        <v/>
      </c>
      <c r="M782" s="88"/>
      <c r="N782" s="87" t="str">
        <f t="shared" si="137"/>
        <v/>
      </c>
      <c r="O782" s="87" t="str">
        <f t="shared" si="138"/>
        <v/>
      </c>
      <c r="P782" s="32"/>
      <c r="AI782" s="3"/>
      <c r="AJ782" s="3"/>
    </row>
    <row r="783" spans="1:36" ht="18" customHeight="1">
      <c r="A783" s="89"/>
      <c r="B783" s="77"/>
      <c r="C783" s="77"/>
      <c r="D783" s="77"/>
      <c r="E783" s="77"/>
      <c r="F783" s="77"/>
      <c r="G783" s="77"/>
      <c r="H783" s="108"/>
      <c r="I783" s="81"/>
      <c r="J783" s="5"/>
      <c r="K783" s="32"/>
      <c r="L783" s="90"/>
      <c r="M783" s="88"/>
      <c r="N783" s="91"/>
      <c r="O783" s="92"/>
      <c r="P783" s="32"/>
      <c r="AI783" s="3"/>
      <c r="AJ783" s="3"/>
    </row>
    <row r="784" spans="1:36" ht="18" customHeight="1">
      <c r="A784" s="89"/>
      <c r="B784" s="77"/>
      <c r="C784" s="77"/>
      <c r="D784" s="77"/>
      <c r="E784" s="77"/>
      <c r="F784" s="77"/>
      <c r="G784" s="77"/>
      <c r="H784" s="108"/>
      <c r="I784" s="81"/>
      <c r="J784" s="5"/>
      <c r="K784" s="32"/>
      <c r="L784" s="90"/>
      <c r="M784" s="88"/>
      <c r="N784" s="91"/>
      <c r="O784" s="92"/>
      <c r="P784" s="32"/>
      <c r="AI784" s="3"/>
      <c r="AJ784" s="3"/>
    </row>
    <row r="785" spans="1:36" ht="18" customHeight="1">
      <c r="A785" s="89"/>
      <c r="B785" s="77"/>
      <c r="C785" s="77"/>
      <c r="D785" s="77"/>
      <c r="E785" s="77"/>
      <c r="F785" s="77"/>
      <c r="G785" s="77"/>
      <c r="H785" s="108"/>
      <c r="I785" s="81"/>
      <c r="J785" s="5"/>
      <c r="K785" s="32"/>
      <c r="L785" s="90"/>
      <c r="M785" s="88"/>
      <c r="N785" s="91"/>
      <c r="O785" s="92"/>
      <c r="P785" s="32"/>
      <c r="AI785" s="3"/>
      <c r="AJ785" s="3"/>
    </row>
    <row r="786" spans="1:36" ht="18" customHeight="1">
      <c r="A786" s="89"/>
      <c r="B786" s="77"/>
      <c r="C786" s="77"/>
      <c r="D786" s="77"/>
      <c r="E786" s="77"/>
      <c r="F786" s="77"/>
      <c r="G786" s="77"/>
      <c r="H786" s="108"/>
      <c r="I786" s="93"/>
      <c r="J786" s="70"/>
      <c r="K786" s="69"/>
      <c r="L786" s="94"/>
      <c r="M786" s="88"/>
      <c r="N786" s="95"/>
      <c r="O786" s="96"/>
      <c r="P786" s="32"/>
      <c r="AI786" s="3"/>
      <c r="AJ786" s="3"/>
    </row>
    <row r="787" spans="1:36" ht="18" customHeight="1">
      <c r="A787" s="31"/>
      <c r="B787" s="32"/>
      <c r="C787" s="172" t="s">
        <v>114</v>
      </c>
      <c r="D787" s="173"/>
      <c r="E787" s="173"/>
      <c r="F787" s="173"/>
      <c r="G787" s="174"/>
      <c r="H787" s="97">
        <f>SUM(H777:H786)</f>
        <v>0</v>
      </c>
      <c r="I787" s="98" t="str">
        <f>IF(H785=0,"",H785/B777)</f>
        <v/>
      </c>
      <c r="J787" s="98" t="str">
        <f>IF(H787=0,"",H787/B777)</f>
        <v/>
      </c>
      <c r="K787" s="98" t="str">
        <f>IF(H785=0,"",J787-I787)</f>
        <v/>
      </c>
      <c r="L787" s="5"/>
      <c r="M787" s="32"/>
      <c r="N787" s="23"/>
      <c r="O787" s="5"/>
      <c r="P787" s="32"/>
      <c r="AI787" s="3"/>
      <c r="AJ787" s="3"/>
    </row>
    <row r="788" spans="1:36" ht="18" customHeight="1">
      <c r="A788" s="31"/>
      <c r="B788" s="32"/>
      <c r="C788" s="103"/>
      <c r="D788" s="103"/>
      <c r="E788" s="103"/>
      <c r="F788" s="103"/>
      <c r="G788" s="103"/>
      <c r="H788" s="104"/>
      <c r="I788" s="105"/>
      <c r="J788" s="105"/>
      <c r="K788" s="105"/>
      <c r="L788" s="5"/>
      <c r="M788" s="32"/>
      <c r="N788" s="23"/>
      <c r="O788" s="5"/>
      <c r="P788" s="32"/>
      <c r="AI788" s="3"/>
      <c r="AJ788" s="3"/>
    </row>
    <row r="789" spans="1:36" ht="18" customHeight="1">
      <c r="A789" s="31"/>
      <c r="B789" s="32"/>
      <c r="C789" s="103"/>
      <c r="D789" s="103"/>
      <c r="E789" s="103"/>
      <c r="F789" s="103"/>
      <c r="G789" s="103"/>
      <c r="H789" s="104"/>
      <c r="I789" s="105"/>
      <c r="J789" s="105"/>
      <c r="K789" s="105"/>
      <c r="L789" s="5"/>
      <c r="M789" s="32"/>
      <c r="N789" s="23"/>
      <c r="O789" s="5"/>
      <c r="P789" s="32"/>
      <c r="AI789" s="3"/>
      <c r="AJ789" s="3"/>
    </row>
    <row r="790" spans="1:36" ht="18" customHeight="1">
      <c r="A790" s="4"/>
      <c r="B790" s="178" t="s">
        <v>99</v>
      </c>
      <c r="C790" s="179"/>
      <c r="D790" s="179"/>
      <c r="E790" s="179"/>
      <c r="F790" s="179"/>
      <c r="G790" s="179"/>
      <c r="H790" s="73">
        <v>2401</v>
      </c>
      <c r="I790" s="74"/>
      <c r="J790" s="74"/>
      <c r="K790" s="74"/>
      <c r="L790" s="74"/>
      <c r="M790" s="74"/>
      <c r="N790" s="32"/>
      <c r="O790" s="32"/>
      <c r="P790" s="32"/>
      <c r="AI790" s="3"/>
      <c r="AJ790" s="3"/>
    </row>
    <row r="791" spans="1:36" ht="18" customHeight="1">
      <c r="A791" s="180" t="s">
        <v>9</v>
      </c>
      <c r="B791" s="181" t="s">
        <v>100</v>
      </c>
      <c r="C791" s="182"/>
      <c r="D791" s="182"/>
      <c r="E791" s="182"/>
      <c r="F791" s="182"/>
      <c r="G791" s="182"/>
      <c r="H791" s="183" t="s">
        <v>10</v>
      </c>
      <c r="I791" s="177" t="s">
        <v>2</v>
      </c>
      <c r="J791" s="177" t="s">
        <v>3</v>
      </c>
      <c r="K791" s="184" t="s">
        <v>4</v>
      </c>
      <c r="L791" s="177" t="s">
        <v>5</v>
      </c>
      <c r="M791" s="175" t="s">
        <v>6</v>
      </c>
      <c r="N791" s="175" t="s">
        <v>7</v>
      </c>
      <c r="O791" s="177" t="s">
        <v>8</v>
      </c>
      <c r="P791" s="32"/>
      <c r="AI791" s="3"/>
      <c r="AJ791" s="3"/>
    </row>
    <row r="792" spans="1:36" ht="18" customHeight="1">
      <c r="A792" s="176"/>
      <c r="B792" s="75" t="s">
        <v>101</v>
      </c>
      <c r="C792" s="75" t="s">
        <v>102</v>
      </c>
      <c r="D792" s="75" t="s">
        <v>103</v>
      </c>
      <c r="E792" s="75" t="s">
        <v>104</v>
      </c>
      <c r="F792" s="75" t="s">
        <v>105</v>
      </c>
      <c r="G792" s="75" t="s">
        <v>106</v>
      </c>
      <c r="H792" s="176"/>
      <c r="I792" s="176"/>
      <c r="J792" s="176"/>
      <c r="K792" s="176"/>
      <c r="L792" s="176"/>
      <c r="M792" s="176"/>
      <c r="N792" s="176"/>
      <c r="O792" s="176"/>
      <c r="P792" s="32"/>
      <c r="AI792" s="3"/>
      <c r="AJ792" s="3"/>
    </row>
    <row r="793" spans="1:36" ht="18" customHeight="1">
      <c r="A793" s="75">
        <v>2401</v>
      </c>
      <c r="B793" s="77">
        <v>39</v>
      </c>
      <c r="C793" s="77"/>
      <c r="D793" s="77"/>
      <c r="E793" s="77"/>
      <c r="F793" s="77"/>
      <c r="G793" s="77"/>
      <c r="H793" s="108"/>
      <c r="I793" s="79"/>
      <c r="J793" s="47"/>
      <c r="K793" s="48"/>
      <c r="L793" s="17"/>
      <c r="M793" s="80">
        <f>B793</f>
        <v>39</v>
      </c>
      <c r="N793" s="43"/>
      <c r="O793" s="17"/>
      <c r="P793" s="32"/>
      <c r="AI793" s="3"/>
      <c r="AJ793" s="3"/>
    </row>
    <row r="794" spans="1:36" ht="18" customHeight="1">
      <c r="A794" s="75">
        <v>2402</v>
      </c>
      <c r="B794" s="77"/>
      <c r="C794" s="77">
        <v>38</v>
      </c>
      <c r="D794" s="77"/>
      <c r="E794" s="77"/>
      <c r="F794" s="77"/>
      <c r="G794" s="77"/>
      <c r="H794" s="108"/>
      <c r="I794" s="81"/>
      <c r="J794" s="5"/>
      <c r="K794" s="82"/>
      <c r="L794" s="83">
        <f>IF(C794=0,"",C794/B793)</f>
        <v>0.97435897435897434</v>
      </c>
      <c r="M794" s="84">
        <v>38</v>
      </c>
      <c r="N794" s="85">
        <f t="shared" ref="N794:N798" si="139">IF(M794=0,"",M794/M793)</f>
        <v>0.97435897435897434</v>
      </c>
      <c r="O794" s="85">
        <f t="shared" ref="O794:O798" si="140">IF(M794=0,"",100%-N794)</f>
        <v>2.5641025641025661E-2</v>
      </c>
      <c r="P794" s="32"/>
      <c r="AI794" s="3"/>
      <c r="AJ794" s="3"/>
    </row>
    <row r="795" spans="1:36" ht="18" customHeight="1">
      <c r="A795" s="75">
        <v>2501</v>
      </c>
      <c r="B795" s="77"/>
      <c r="C795" s="77"/>
      <c r="D795" s="77"/>
      <c r="E795" s="77"/>
      <c r="F795" s="77"/>
      <c r="G795" s="77"/>
      <c r="H795" s="108"/>
      <c r="I795" s="81"/>
      <c r="J795" s="5"/>
      <c r="K795" s="82"/>
      <c r="L795" s="86" t="str">
        <f>IF(D795=0,"",D795/C794)</f>
        <v/>
      </c>
      <c r="M795" s="84"/>
      <c r="N795" s="87" t="str">
        <f t="shared" si="139"/>
        <v/>
      </c>
      <c r="O795" s="87" t="str">
        <f t="shared" si="140"/>
        <v/>
      </c>
      <c r="P795" s="11">
        <f>M795/M793</f>
        <v>0</v>
      </c>
      <c r="AI795" s="3"/>
      <c r="AJ795" s="3"/>
    </row>
    <row r="796" spans="1:36" ht="18" customHeight="1">
      <c r="A796" s="75">
        <v>2502</v>
      </c>
      <c r="B796" s="77"/>
      <c r="C796" s="77"/>
      <c r="D796" s="77"/>
      <c r="E796" s="77"/>
      <c r="F796" s="77"/>
      <c r="G796" s="77"/>
      <c r="H796" s="108"/>
      <c r="I796" s="81"/>
      <c r="J796" s="5"/>
      <c r="K796" s="82"/>
      <c r="L796" s="86" t="str">
        <f>IF(E796=0,"",E796/D795)</f>
        <v/>
      </c>
      <c r="M796" s="84"/>
      <c r="N796" s="87" t="str">
        <f t="shared" si="139"/>
        <v/>
      </c>
      <c r="O796" s="87" t="str">
        <f t="shared" si="140"/>
        <v/>
      </c>
      <c r="P796" s="32"/>
      <c r="AI796" s="3"/>
      <c r="AJ796" s="3"/>
    </row>
    <row r="797" spans="1:36" ht="18" customHeight="1">
      <c r="A797" s="162"/>
      <c r="B797" s="77"/>
      <c r="C797" s="77"/>
      <c r="D797" s="77"/>
      <c r="E797" s="77"/>
      <c r="F797" s="77"/>
      <c r="G797" s="77"/>
      <c r="H797" s="108"/>
      <c r="I797" s="81"/>
      <c r="J797" s="5"/>
      <c r="K797" s="82"/>
      <c r="L797" s="86" t="str">
        <f>IF(F797=0,"",F797/E796)</f>
        <v/>
      </c>
      <c r="M797" s="84"/>
      <c r="N797" s="87" t="str">
        <f t="shared" si="139"/>
        <v/>
      </c>
      <c r="O797" s="87" t="str">
        <f t="shared" si="140"/>
        <v/>
      </c>
      <c r="P797" s="32"/>
      <c r="AI797" s="3"/>
      <c r="AJ797" s="3"/>
    </row>
    <row r="798" spans="1:36" ht="18" customHeight="1">
      <c r="A798" s="162"/>
      <c r="B798" s="77"/>
      <c r="C798" s="77"/>
      <c r="D798" s="77"/>
      <c r="E798" s="77"/>
      <c r="F798" s="77"/>
      <c r="G798" s="77"/>
      <c r="H798" s="108"/>
      <c r="I798" s="81"/>
      <c r="J798" s="5"/>
      <c r="K798" s="82"/>
      <c r="L798" s="86" t="str">
        <f>IF(G798=0,"",G798/F797)</f>
        <v/>
      </c>
      <c r="M798" s="88"/>
      <c r="N798" s="87" t="str">
        <f t="shared" si="139"/>
        <v/>
      </c>
      <c r="O798" s="87" t="str">
        <f t="shared" si="140"/>
        <v/>
      </c>
      <c r="P798" s="32"/>
      <c r="AI798" s="3"/>
      <c r="AJ798" s="3"/>
    </row>
    <row r="799" spans="1:36" ht="18" customHeight="1">
      <c r="A799" s="89"/>
      <c r="B799" s="77"/>
      <c r="C799" s="77"/>
      <c r="D799" s="77"/>
      <c r="E799" s="77"/>
      <c r="F799" s="77"/>
      <c r="G799" s="77"/>
      <c r="H799" s="108"/>
      <c r="I799" s="81"/>
      <c r="J799" s="5"/>
      <c r="K799" s="32"/>
      <c r="L799" s="90"/>
      <c r="M799" s="88"/>
      <c r="N799" s="91"/>
      <c r="O799" s="92"/>
      <c r="P799" s="32"/>
      <c r="AI799" s="3"/>
      <c r="AJ799" s="3"/>
    </row>
    <row r="800" spans="1:36" ht="18" customHeight="1">
      <c r="A800" s="89"/>
      <c r="B800" s="77"/>
      <c r="C800" s="77"/>
      <c r="D800" s="77"/>
      <c r="E800" s="77"/>
      <c r="F800" s="77"/>
      <c r="G800" s="77"/>
      <c r="H800" s="108"/>
      <c r="I800" s="81"/>
      <c r="J800" s="5"/>
      <c r="K800" s="32"/>
      <c r="L800" s="90"/>
      <c r="M800" s="88"/>
      <c r="N800" s="91"/>
      <c r="O800" s="92"/>
      <c r="P800" s="32"/>
      <c r="AI800" s="3"/>
      <c r="AJ800" s="3"/>
    </row>
    <row r="801" spans="1:36" ht="18" customHeight="1">
      <c r="A801" s="89"/>
      <c r="B801" s="77"/>
      <c r="C801" s="77"/>
      <c r="D801" s="77"/>
      <c r="E801" s="77"/>
      <c r="F801" s="77"/>
      <c r="G801" s="77"/>
      <c r="H801" s="108"/>
      <c r="I801" s="81"/>
      <c r="J801" s="5"/>
      <c r="K801" s="32"/>
      <c r="L801" s="90"/>
      <c r="M801" s="88"/>
      <c r="N801" s="91"/>
      <c r="O801" s="92"/>
      <c r="P801" s="32"/>
      <c r="AI801" s="3"/>
      <c r="AJ801" s="3"/>
    </row>
    <row r="802" spans="1:36" ht="18" customHeight="1">
      <c r="A802" s="89"/>
      <c r="B802" s="77"/>
      <c r="C802" s="77"/>
      <c r="D802" s="77"/>
      <c r="E802" s="77"/>
      <c r="F802" s="77"/>
      <c r="G802" s="77"/>
      <c r="H802" s="108"/>
      <c r="I802" s="93"/>
      <c r="J802" s="70"/>
      <c r="K802" s="69"/>
      <c r="L802" s="94"/>
      <c r="M802" s="88"/>
      <c r="N802" s="95"/>
      <c r="O802" s="96"/>
      <c r="P802" s="32"/>
      <c r="AI802" s="3"/>
      <c r="AJ802" s="3"/>
    </row>
    <row r="803" spans="1:36" ht="18" customHeight="1">
      <c r="A803" s="31"/>
      <c r="B803" s="32"/>
      <c r="C803" s="172" t="s">
        <v>114</v>
      </c>
      <c r="D803" s="173"/>
      <c r="E803" s="173"/>
      <c r="F803" s="173"/>
      <c r="G803" s="174"/>
      <c r="H803" s="97">
        <f>SUM(H793:H802)</f>
        <v>0</v>
      </c>
      <c r="I803" s="98" t="str">
        <f>IF(H801=0,"",H801/B793)</f>
        <v/>
      </c>
      <c r="J803" s="98" t="str">
        <f>IF(H803=0,"",H803/B793)</f>
        <v/>
      </c>
      <c r="K803" s="98" t="str">
        <f>IF(H801=0,"",J803-I803)</f>
        <v/>
      </c>
      <c r="L803" s="5"/>
      <c r="M803" s="32"/>
      <c r="N803" s="23"/>
      <c r="O803" s="5"/>
      <c r="P803" s="32"/>
      <c r="AI803" s="3"/>
      <c r="AJ803" s="3"/>
    </row>
    <row r="804" spans="1:36" ht="18" customHeight="1">
      <c r="A804" s="31"/>
      <c r="B804" s="32"/>
      <c r="C804" s="103"/>
      <c r="D804" s="103"/>
      <c r="E804" s="103"/>
      <c r="F804" s="103"/>
      <c r="G804" s="103"/>
      <c r="H804" s="104"/>
      <c r="I804" s="105"/>
      <c r="J804" s="105"/>
      <c r="K804" s="105"/>
      <c r="L804" s="5"/>
      <c r="M804" s="32"/>
      <c r="N804" s="23"/>
      <c r="O804" s="5"/>
      <c r="P804" s="32"/>
      <c r="AI804" s="3"/>
      <c r="AJ804" s="3"/>
    </row>
    <row r="805" spans="1:36" ht="18" customHeight="1">
      <c r="A805" s="31"/>
      <c r="B805" s="32"/>
      <c r="C805" s="103"/>
      <c r="D805" s="103"/>
      <c r="E805" s="103"/>
      <c r="F805" s="103"/>
      <c r="G805" s="103"/>
      <c r="H805" s="104"/>
      <c r="I805" s="105"/>
      <c r="J805" s="105"/>
      <c r="K805" s="105"/>
      <c r="L805" s="5"/>
      <c r="M805" s="32"/>
      <c r="N805" s="23"/>
      <c r="O805" s="5"/>
      <c r="P805" s="32"/>
      <c r="AI805" s="3"/>
      <c r="AJ805" s="3"/>
    </row>
    <row r="806" spans="1:36" ht="18" customHeight="1">
      <c r="A806" s="4"/>
      <c r="B806" s="178" t="s">
        <v>99</v>
      </c>
      <c r="C806" s="179"/>
      <c r="D806" s="179"/>
      <c r="E806" s="179"/>
      <c r="F806" s="179"/>
      <c r="G806" s="179"/>
      <c r="H806" s="73">
        <v>2402</v>
      </c>
      <c r="I806" s="74"/>
      <c r="J806" s="74"/>
      <c r="K806" s="74"/>
      <c r="L806" s="74"/>
      <c r="M806" s="74"/>
      <c r="N806" s="32"/>
      <c r="O806" s="32"/>
      <c r="P806" s="32"/>
      <c r="AI806" s="3"/>
      <c r="AJ806" s="3"/>
    </row>
    <row r="807" spans="1:36" ht="18" customHeight="1">
      <c r="A807" s="180" t="s">
        <v>9</v>
      </c>
      <c r="B807" s="181" t="s">
        <v>100</v>
      </c>
      <c r="C807" s="182"/>
      <c r="D807" s="182"/>
      <c r="E807" s="182"/>
      <c r="F807" s="182"/>
      <c r="G807" s="182"/>
      <c r="H807" s="183" t="s">
        <v>10</v>
      </c>
      <c r="I807" s="177" t="s">
        <v>2</v>
      </c>
      <c r="J807" s="177" t="s">
        <v>3</v>
      </c>
      <c r="K807" s="184" t="s">
        <v>4</v>
      </c>
      <c r="L807" s="177" t="s">
        <v>5</v>
      </c>
      <c r="M807" s="175" t="s">
        <v>6</v>
      </c>
      <c r="N807" s="175" t="s">
        <v>7</v>
      </c>
      <c r="O807" s="177" t="s">
        <v>8</v>
      </c>
      <c r="P807" s="32"/>
      <c r="AI807" s="3"/>
      <c r="AJ807" s="3"/>
    </row>
    <row r="808" spans="1:36" ht="18" customHeight="1">
      <c r="A808" s="176"/>
      <c r="B808" s="75" t="s">
        <v>101</v>
      </c>
      <c r="C808" s="75" t="s">
        <v>102</v>
      </c>
      <c r="D808" s="75" t="s">
        <v>103</v>
      </c>
      <c r="E808" s="75" t="s">
        <v>104</v>
      </c>
      <c r="F808" s="75" t="s">
        <v>105</v>
      </c>
      <c r="G808" s="75" t="s">
        <v>106</v>
      </c>
      <c r="H808" s="176"/>
      <c r="I808" s="176"/>
      <c r="J808" s="176"/>
      <c r="K808" s="176"/>
      <c r="L808" s="176"/>
      <c r="M808" s="176"/>
      <c r="N808" s="176"/>
      <c r="O808" s="176"/>
      <c r="P808" s="32"/>
      <c r="AI808" s="3"/>
      <c r="AJ808" s="3"/>
    </row>
    <row r="809" spans="1:36" ht="18" customHeight="1">
      <c r="A809" s="75">
        <v>2402</v>
      </c>
      <c r="B809" s="77">
        <v>2146</v>
      </c>
      <c r="C809" s="77"/>
      <c r="D809" s="77"/>
      <c r="E809" s="77"/>
      <c r="F809" s="77"/>
      <c r="G809" s="77"/>
      <c r="H809" s="108"/>
      <c r="I809" s="79"/>
      <c r="J809" s="47"/>
      <c r="K809" s="48"/>
      <c r="L809" s="17"/>
      <c r="M809" s="80">
        <f>B809</f>
        <v>2146</v>
      </c>
      <c r="N809" s="43"/>
      <c r="O809" s="17"/>
      <c r="P809" s="32"/>
      <c r="AI809" s="3"/>
      <c r="AJ809" s="3"/>
    </row>
    <row r="810" spans="1:36" ht="18" customHeight="1">
      <c r="A810" s="75">
        <v>2501</v>
      </c>
      <c r="B810" s="77"/>
      <c r="C810" s="77"/>
      <c r="D810" s="77"/>
      <c r="E810" s="77"/>
      <c r="F810" s="77"/>
      <c r="G810" s="77"/>
      <c r="H810" s="108"/>
      <c r="I810" s="81"/>
      <c r="J810" s="5"/>
      <c r="K810" s="82"/>
      <c r="L810" s="83" t="str">
        <f>IF(C810=0,"",C810/B809)</f>
        <v/>
      </c>
      <c r="M810" s="84"/>
      <c r="N810" s="85" t="str">
        <f t="shared" ref="N810:N814" si="141">IF(M810=0,"",M810/M809)</f>
        <v/>
      </c>
      <c r="O810" s="85" t="str">
        <f t="shared" ref="O810:O814" si="142">IF(M810=0,"",100%-N810)</f>
        <v/>
      </c>
      <c r="P810" s="32"/>
      <c r="AI810" s="3"/>
      <c r="AJ810" s="3"/>
    </row>
    <row r="811" spans="1:36" ht="18" customHeight="1">
      <c r="A811" s="75">
        <v>2502</v>
      </c>
      <c r="B811" s="77"/>
      <c r="C811" s="77"/>
      <c r="D811" s="77"/>
      <c r="E811" s="77"/>
      <c r="F811" s="77"/>
      <c r="G811" s="77"/>
      <c r="H811" s="108"/>
      <c r="I811" s="81"/>
      <c r="J811" s="5"/>
      <c r="K811" s="82"/>
      <c r="L811" s="86" t="str">
        <f>IF(D811=0,"",D811/C810)</f>
        <v/>
      </c>
      <c r="M811" s="84"/>
      <c r="N811" s="87" t="str">
        <f t="shared" si="141"/>
        <v/>
      </c>
      <c r="O811" s="87" t="str">
        <f t="shared" si="142"/>
        <v/>
      </c>
      <c r="P811" s="11">
        <f>M811/M809</f>
        <v>0</v>
      </c>
      <c r="AI811" s="3"/>
      <c r="AJ811" s="3"/>
    </row>
    <row r="812" spans="1:36" ht="18" customHeight="1">
      <c r="A812" s="75">
        <v>2601</v>
      </c>
      <c r="B812" s="77"/>
      <c r="C812" s="77"/>
      <c r="D812" s="77"/>
      <c r="E812" s="77"/>
      <c r="F812" s="77"/>
      <c r="G812" s="77"/>
      <c r="H812" s="108"/>
      <c r="I812" s="81"/>
      <c r="J812" s="5"/>
      <c r="K812" s="82"/>
      <c r="L812" s="86" t="str">
        <f>IF(E812=0,"",E812/D811)</f>
        <v/>
      </c>
      <c r="M812" s="84"/>
      <c r="N812" s="87" t="str">
        <f t="shared" si="141"/>
        <v/>
      </c>
      <c r="O812" s="87" t="str">
        <f t="shared" si="142"/>
        <v/>
      </c>
      <c r="P812" s="32"/>
      <c r="AI812" s="3"/>
      <c r="AJ812" s="3"/>
    </row>
    <row r="813" spans="1:36" ht="18" customHeight="1">
      <c r="A813" s="164">
        <v>2602</v>
      </c>
      <c r="B813" s="77"/>
      <c r="C813" s="77"/>
      <c r="D813" s="77"/>
      <c r="E813" s="77"/>
      <c r="F813" s="77"/>
      <c r="G813" s="77"/>
      <c r="H813" s="108"/>
      <c r="I813" s="81"/>
      <c r="J813" s="5"/>
      <c r="K813" s="82"/>
      <c r="L813" s="86" t="str">
        <f>IF(F813=0,"",F813/E812)</f>
        <v/>
      </c>
      <c r="M813" s="84"/>
      <c r="N813" s="87" t="str">
        <f t="shared" si="141"/>
        <v/>
      </c>
      <c r="O813" s="87" t="str">
        <f t="shared" si="142"/>
        <v/>
      </c>
      <c r="P813" s="32"/>
      <c r="AI813" s="3"/>
      <c r="AJ813" s="3"/>
    </row>
    <row r="814" spans="1:36" ht="18" customHeight="1">
      <c r="A814" s="166"/>
      <c r="B814" s="77"/>
      <c r="C814" s="77"/>
      <c r="D814" s="77"/>
      <c r="E814" s="77"/>
      <c r="F814" s="77"/>
      <c r="G814" s="77"/>
      <c r="H814" s="108"/>
      <c r="I814" s="81"/>
      <c r="J814" s="5"/>
      <c r="K814" s="82"/>
      <c r="L814" s="86" t="str">
        <f>IF(G814=0,"",G814/F813)</f>
        <v/>
      </c>
      <c r="M814" s="88"/>
      <c r="N814" s="87" t="str">
        <f t="shared" si="141"/>
        <v/>
      </c>
      <c r="O814" s="87" t="str">
        <f t="shared" si="142"/>
        <v/>
      </c>
      <c r="P814" s="32"/>
      <c r="AI814" s="3"/>
      <c r="AJ814" s="3"/>
    </row>
    <row r="815" spans="1:36" ht="18" customHeight="1">
      <c r="A815" s="89"/>
      <c r="B815" s="77"/>
      <c r="C815" s="77"/>
      <c r="D815" s="77"/>
      <c r="E815" s="77"/>
      <c r="F815" s="77"/>
      <c r="G815" s="77"/>
      <c r="H815" s="108"/>
      <c r="I815" s="81"/>
      <c r="J815" s="5"/>
      <c r="K815" s="32"/>
      <c r="L815" s="90"/>
      <c r="M815" s="88"/>
      <c r="N815" s="91"/>
      <c r="O815" s="92"/>
      <c r="P815" s="32"/>
      <c r="AI815" s="3"/>
      <c r="AJ815" s="3"/>
    </row>
    <row r="816" spans="1:36" ht="18" customHeight="1">
      <c r="A816" s="89"/>
      <c r="B816" s="77"/>
      <c r="C816" s="77"/>
      <c r="D816" s="77"/>
      <c r="E816" s="77"/>
      <c r="F816" s="77"/>
      <c r="G816" s="77"/>
      <c r="H816" s="108"/>
      <c r="I816" s="81"/>
      <c r="J816" s="5"/>
      <c r="K816" s="32"/>
      <c r="L816" s="90"/>
      <c r="M816" s="88"/>
      <c r="N816" s="91"/>
      <c r="O816" s="92"/>
      <c r="P816" s="32"/>
      <c r="AI816" s="3"/>
      <c r="AJ816" s="3"/>
    </row>
    <row r="817" spans="1:36" ht="18" customHeight="1">
      <c r="A817" s="89"/>
      <c r="B817" s="77"/>
      <c r="C817" s="77"/>
      <c r="D817" s="77"/>
      <c r="E817" s="77"/>
      <c r="F817" s="77"/>
      <c r="G817" s="77"/>
      <c r="H817" s="108"/>
      <c r="I817" s="81"/>
      <c r="J817" s="5"/>
      <c r="K817" s="32"/>
      <c r="L817" s="90"/>
      <c r="M817" s="88"/>
      <c r="N817" s="91"/>
      <c r="O817" s="92"/>
      <c r="P817" s="32"/>
      <c r="AI817" s="3"/>
      <c r="AJ817" s="3"/>
    </row>
    <row r="818" spans="1:36" ht="18" customHeight="1">
      <c r="A818" s="89"/>
      <c r="B818" s="77"/>
      <c r="C818" s="77"/>
      <c r="D818" s="77"/>
      <c r="E818" s="77"/>
      <c r="F818" s="77"/>
      <c r="G818" s="77"/>
      <c r="H818" s="108"/>
      <c r="I818" s="93"/>
      <c r="J818" s="70"/>
      <c r="K818" s="69"/>
      <c r="L818" s="94"/>
      <c r="M818" s="88"/>
      <c r="N818" s="95"/>
      <c r="O818" s="96"/>
      <c r="P818" s="32"/>
      <c r="AI818" s="3"/>
      <c r="AJ818" s="3"/>
    </row>
    <row r="819" spans="1:36" ht="18" customHeight="1">
      <c r="A819" s="31"/>
      <c r="B819" s="32"/>
      <c r="C819" s="172" t="s">
        <v>114</v>
      </c>
      <c r="D819" s="173"/>
      <c r="E819" s="173"/>
      <c r="F819" s="173"/>
      <c r="G819" s="174"/>
      <c r="H819" s="97">
        <f>SUM(H809:H818)</f>
        <v>0</v>
      </c>
      <c r="I819" s="98" t="str">
        <f>IF(H817=0,"",H817/B809)</f>
        <v/>
      </c>
      <c r="J819" s="98" t="str">
        <f>IF(H819=0,"",H819/B809)</f>
        <v/>
      </c>
      <c r="K819" s="98" t="str">
        <f>IF(H817=0,"",J819-I819)</f>
        <v/>
      </c>
      <c r="L819" s="5"/>
      <c r="M819" s="32"/>
      <c r="N819" s="23"/>
      <c r="O819" s="5"/>
      <c r="P819" s="32"/>
      <c r="AI819" s="3"/>
      <c r="AJ819" s="3"/>
    </row>
    <row r="820" spans="1:36" ht="18" customHeight="1">
      <c r="A820" s="31"/>
      <c r="B820" s="32"/>
      <c r="C820" s="103"/>
      <c r="D820" s="103"/>
      <c r="E820" s="103"/>
      <c r="F820" s="103"/>
      <c r="G820" s="103"/>
      <c r="H820" s="104"/>
      <c r="I820" s="105"/>
      <c r="J820" s="105"/>
      <c r="K820" s="105"/>
      <c r="L820" s="5"/>
      <c r="M820" s="32"/>
      <c r="N820" s="23"/>
      <c r="O820" s="5"/>
      <c r="P820" s="32"/>
      <c r="AI820" s="3"/>
      <c r="AJ820" s="3"/>
    </row>
    <row r="821" spans="1:36" ht="18" customHeight="1">
      <c r="A821" s="31"/>
      <c r="B821" s="32"/>
      <c r="C821" s="103"/>
      <c r="D821" s="103"/>
      <c r="E821" s="103"/>
      <c r="F821" s="103"/>
      <c r="G821" s="103"/>
      <c r="H821" s="104"/>
      <c r="I821" s="105"/>
      <c r="J821" s="105"/>
      <c r="K821" s="105"/>
      <c r="L821" s="5"/>
      <c r="M821" s="32"/>
      <c r="N821" s="23"/>
      <c r="O821" s="5"/>
      <c r="P821" s="32"/>
      <c r="AI821" s="3"/>
      <c r="AJ821" s="3"/>
    </row>
    <row r="822" spans="1:36" ht="18" customHeight="1">
      <c r="A822" s="31"/>
      <c r="B822" s="32"/>
      <c r="C822" s="103"/>
      <c r="D822" s="103"/>
      <c r="E822" s="103"/>
      <c r="F822" s="103"/>
      <c r="G822" s="103"/>
      <c r="H822" s="104"/>
      <c r="I822" s="105"/>
      <c r="J822" s="105"/>
      <c r="K822" s="105"/>
      <c r="L822" s="5"/>
      <c r="M822" s="32"/>
      <c r="N822" s="23"/>
      <c r="O822" s="5"/>
      <c r="P822" s="32"/>
      <c r="AI822" s="3"/>
      <c r="AJ822" s="3"/>
    </row>
    <row r="823" spans="1:36" ht="18" customHeight="1">
      <c r="A823" s="31"/>
      <c r="B823" s="32"/>
      <c r="C823" s="103"/>
      <c r="D823" s="103"/>
      <c r="E823" s="103"/>
      <c r="F823" s="103"/>
      <c r="G823" s="103"/>
      <c r="H823" s="104"/>
      <c r="I823" s="105"/>
      <c r="J823" s="105"/>
      <c r="K823" s="105"/>
      <c r="L823" s="5"/>
      <c r="M823" s="32"/>
      <c r="N823" s="23"/>
      <c r="O823" s="5"/>
      <c r="P823" s="32"/>
      <c r="AI823" s="3"/>
      <c r="AJ823" s="3"/>
    </row>
    <row r="824" spans="1:36" ht="18" customHeight="1">
      <c r="A824" s="31"/>
      <c r="B824" s="32"/>
      <c r="C824" s="103"/>
      <c r="D824" s="103"/>
      <c r="E824" s="103"/>
      <c r="F824" s="103"/>
      <c r="G824" s="103"/>
      <c r="H824" s="104"/>
      <c r="I824" s="105"/>
      <c r="J824" s="105"/>
      <c r="K824" s="105"/>
      <c r="L824" s="5"/>
      <c r="M824" s="32"/>
      <c r="N824" s="23"/>
      <c r="O824" s="5"/>
      <c r="P824" s="32"/>
      <c r="AI824" s="3"/>
      <c r="AJ824" s="3"/>
    </row>
    <row r="825" spans="1:36" ht="18" customHeight="1">
      <c r="A825" s="31"/>
      <c r="B825" s="32"/>
      <c r="C825" s="103"/>
      <c r="D825" s="103"/>
      <c r="E825" s="103"/>
      <c r="F825" s="103"/>
      <c r="G825" s="103"/>
      <c r="H825" s="104"/>
      <c r="I825" s="105"/>
      <c r="J825" s="105"/>
      <c r="K825" s="105"/>
      <c r="L825" s="5"/>
      <c r="M825" s="32"/>
      <c r="N825" s="23"/>
      <c r="O825" s="5"/>
      <c r="P825" s="32"/>
      <c r="AI825" s="3"/>
      <c r="AJ825" s="3"/>
    </row>
    <row r="826" spans="1:36" ht="18" customHeight="1">
      <c r="A826" s="31"/>
      <c r="B826" s="32"/>
      <c r="C826" s="103"/>
      <c r="D826" s="103"/>
      <c r="E826" s="103"/>
      <c r="F826" s="103"/>
      <c r="G826" s="103"/>
      <c r="H826" s="104"/>
      <c r="I826" s="105"/>
      <c r="J826" s="105"/>
      <c r="K826" s="105"/>
      <c r="L826" s="5"/>
      <c r="M826" s="32"/>
      <c r="N826" s="23"/>
      <c r="O826" s="5"/>
      <c r="P826" s="32"/>
      <c r="AI826" s="3"/>
      <c r="AJ826" s="3"/>
    </row>
    <row r="827" spans="1:36" ht="18" customHeight="1">
      <c r="A827" s="31"/>
      <c r="B827" s="32"/>
      <c r="C827" s="103"/>
      <c r="D827" s="103"/>
      <c r="E827" s="103"/>
      <c r="F827" s="103"/>
      <c r="G827" s="103"/>
      <c r="H827" s="104"/>
      <c r="I827" s="105"/>
      <c r="J827" s="105"/>
      <c r="K827" s="105"/>
      <c r="L827" s="5"/>
      <c r="M827" s="32"/>
      <c r="N827" s="23"/>
      <c r="O827" s="5"/>
      <c r="P827" s="32"/>
      <c r="AI827" s="3"/>
      <c r="AJ827" s="3"/>
    </row>
    <row r="828" spans="1:36" ht="18" customHeight="1">
      <c r="A828" s="31"/>
      <c r="B828" s="32"/>
      <c r="C828" s="103"/>
      <c r="D828" s="103"/>
      <c r="E828" s="103"/>
      <c r="F828" s="103"/>
      <c r="G828" s="103"/>
      <c r="H828" s="104"/>
      <c r="I828" s="105"/>
      <c r="J828" s="105"/>
      <c r="K828" s="105"/>
      <c r="L828" s="5"/>
      <c r="M828" s="32"/>
      <c r="N828" s="23"/>
      <c r="O828" s="5"/>
      <c r="P828" s="32"/>
      <c r="AI828" s="3"/>
      <c r="AJ828" s="3"/>
    </row>
    <row r="829" spans="1:36" ht="18" customHeight="1">
      <c r="A829" s="31"/>
      <c r="B829" s="32"/>
      <c r="C829" s="103"/>
      <c r="D829" s="103"/>
      <c r="E829" s="103"/>
      <c r="F829" s="103"/>
      <c r="G829" s="103"/>
      <c r="H829" s="104"/>
      <c r="I829" s="105"/>
      <c r="J829" s="105"/>
      <c r="K829" s="105"/>
      <c r="L829" s="5"/>
      <c r="M829" s="32"/>
      <c r="N829" s="23"/>
      <c r="O829" s="5"/>
      <c r="P829" s="32"/>
      <c r="AI829" s="3"/>
      <c r="AJ829" s="3"/>
    </row>
    <row r="830" spans="1:36" ht="18" customHeight="1">
      <c r="A830" s="31"/>
      <c r="B830" s="32"/>
      <c r="C830" s="103"/>
      <c r="D830" s="103"/>
      <c r="E830" s="103"/>
      <c r="F830" s="103"/>
      <c r="G830" s="103"/>
      <c r="H830" s="104"/>
      <c r="I830" s="105"/>
      <c r="J830" s="105"/>
      <c r="K830" s="105"/>
      <c r="L830" s="5"/>
      <c r="M830" s="32"/>
      <c r="N830" s="23"/>
      <c r="O830" s="5"/>
      <c r="P830" s="32"/>
      <c r="AI830" s="3"/>
      <c r="AJ830" s="3"/>
    </row>
    <row r="831" spans="1:36" ht="18" customHeight="1">
      <c r="A831" s="31"/>
      <c r="B831" s="32"/>
      <c r="C831" s="103"/>
      <c r="D831" s="103"/>
      <c r="E831" s="103"/>
      <c r="F831" s="103"/>
      <c r="G831" s="103"/>
      <c r="H831" s="104"/>
      <c r="I831" s="105"/>
      <c r="J831" s="105"/>
      <c r="K831" s="105"/>
      <c r="L831" s="5"/>
      <c r="M831" s="32"/>
      <c r="N831" s="23"/>
      <c r="O831" s="5"/>
      <c r="P831" s="32"/>
      <c r="AI831" s="3"/>
      <c r="AJ831" s="3"/>
    </row>
    <row r="832" spans="1:36" ht="18" customHeight="1">
      <c r="A832" s="31"/>
      <c r="B832" s="32"/>
      <c r="C832" s="103"/>
      <c r="D832" s="103"/>
      <c r="E832" s="103"/>
      <c r="F832" s="103"/>
      <c r="G832" s="103"/>
      <c r="H832" s="104"/>
      <c r="I832" s="105"/>
      <c r="J832" s="105"/>
      <c r="K832" s="105"/>
      <c r="L832" s="5"/>
      <c r="M832" s="32"/>
      <c r="N832" s="23"/>
      <c r="O832" s="5"/>
      <c r="P832" s="32"/>
      <c r="AI832" s="3"/>
      <c r="AJ832" s="3"/>
    </row>
    <row r="833" spans="1:36" ht="18" customHeight="1">
      <c r="A833" s="31"/>
      <c r="B833" s="32"/>
      <c r="C833" s="103"/>
      <c r="D833" s="103"/>
      <c r="E833" s="103"/>
      <c r="F833" s="103"/>
      <c r="G833" s="103"/>
      <c r="H833" s="104"/>
      <c r="I833" s="105"/>
      <c r="J833" s="105"/>
      <c r="K833" s="105"/>
      <c r="L833" s="5"/>
      <c r="M833" s="32"/>
      <c r="N833" s="23"/>
      <c r="O833" s="5"/>
      <c r="P833" s="32"/>
      <c r="AI833" s="3"/>
      <c r="AJ833" s="3"/>
    </row>
    <row r="834" spans="1:36" ht="18" customHeight="1">
      <c r="A834" s="31"/>
      <c r="B834" s="32"/>
      <c r="C834" s="103"/>
      <c r="D834" s="103"/>
      <c r="E834" s="103"/>
      <c r="F834" s="103"/>
      <c r="G834" s="103"/>
      <c r="H834" s="104"/>
      <c r="I834" s="105"/>
      <c r="J834" s="105"/>
      <c r="K834" s="105"/>
      <c r="L834" s="5"/>
      <c r="M834" s="32"/>
      <c r="N834" s="23"/>
      <c r="O834" s="5"/>
      <c r="P834" s="32"/>
      <c r="AI834" s="3"/>
      <c r="AJ834" s="3"/>
    </row>
    <row r="835" spans="1:36" ht="18" customHeight="1">
      <c r="A835" s="31"/>
      <c r="B835" s="32"/>
      <c r="C835" s="103"/>
      <c r="D835" s="103"/>
      <c r="E835" s="103"/>
      <c r="F835" s="103"/>
      <c r="G835" s="103"/>
      <c r="H835" s="104"/>
      <c r="I835" s="105"/>
      <c r="J835" s="105"/>
      <c r="K835" s="105"/>
      <c r="L835" s="5"/>
      <c r="M835" s="32"/>
      <c r="N835" s="23"/>
      <c r="O835" s="5"/>
      <c r="P835" s="32"/>
      <c r="AI835" s="3"/>
      <c r="AJ835" s="3"/>
    </row>
    <row r="836" spans="1:36" ht="18" customHeight="1">
      <c r="A836" s="31"/>
      <c r="B836" s="32"/>
      <c r="C836" s="103"/>
      <c r="D836" s="103"/>
      <c r="E836" s="103"/>
      <c r="F836" s="103"/>
      <c r="G836" s="103"/>
      <c r="H836" s="104"/>
      <c r="I836" s="105"/>
      <c r="J836" s="105"/>
      <c r="K836" s="105"/>
      <c r="L836" s="5"/>
      <c r="M836" s="32"/>
      <c r="N836" s="23"/>
      <c r="O836" s="5"/>
      <c r="P836" s="32"/>
      <c r="AI836" s="3"/>
      <c r="AJ836" s="3"/>
    </row>
    <row r="837" spans="1:36" ht="18" customHeight="1">
      <c r="A837" s="31"/>
      <c r="B837" s="32"/>
      <c r="C837" s="103"/>
      <c r="D837" s="103"/>
      <c r="E837" s="103"/>
      <c r="F837" s="103"/>
      <c r="G837" s="103"/>
      <c r="H837" s="104"/>
      <c r="I837" s="105"/>
      <c r="J837" s="105"/>
      <c r="K837" s="105"/>
      <c r="L837" s="5"/>
      <c r="M837" s="32"/>
      <c r="N837" s="23"/>
      <c r="O837" s="5"/>
      <c r="P837" s="32"/>
      <c r="AI837" s="3"/>
      <c r="AJ837" s="3"/>
    </row>
    <row r="838" spans="1:36" ht="18" customHeight="1">
      <c r="A838" s="31"/>
      <c r="B838" s="32"/>
      <c r="C838" s="103"/>
      <c r="D838" s="103"/>
      <c r="E838" s="103"/>
      <c r="F838" s="103"/>
      <c r="G838" s="103"/>
      <c r="H838" s="104"/>
      <c r="I838" s="105"/>
      <c r="J838" s="105"/>
      <c r="K838" s="105"/>
      <c r="L838" s="5"/>
      <c r="M838" s="32"/>
      <c r="N838" s="23"/>
      <c r="O838" s="5"/>
      <c r="P838" s="32"/>
      <c r="AI838" s="3"/>
      <c r="AJ838" s="3"/>
    </row>
    <row r="839" spans="1:36" ht="18" customHeight="1">
      <c r="A839" s="31"/>
      <c r="B839" s="32"/>
      <c r="C839" s="103"/>
      <c r="D839" s="103"/>
      <c r="E839" s="103"/>
      <c r="F839" s="103"/>
      <c r="G839" s="103"/>
      <c r="H839" s="104"/>
      <c r="I839" s="105"/>
      <c r="J839" s="105"/>
      <c r="K839" s="105"/>
      <c r="L839" s="5"/>
      <c r="M839" s="32"/>
      <c r="N839" s="23"/>
      <c r="O839" s="5"/>
      <c r="P839" s="32"/>
      <c r="AI839" s="3"/>
      <c r="AJ839" s="3"/>
    </row>
    <row r="840" spans="1:36" ht="18" customHeight="1">
      <c r="A840" s="31"/>
      <c r="B840" s="32"/>
      <c r="C840" s="103"/>
      <c r="D840" s="103"/>
      <c r="E840" s="103"/>
      <c r="F840" s="103"/>
      <c r="G840" s="103"/>
      <c r="H840" s="104"/>
      <c r="I840" s="105"/>
      <c r="J840" s="105"/>
      <c r="K840" s="105"/>
      <c r="L840" s="5"/>
      <c r="M840" s="32"/>
      <c r="N840" s="23"/>
      <c r="O840" s="5"/>
      <c r="P840" s="32"/>
      <c r="AI840" s="3"/>
      <c r="AJ840" s="3"/>
    </row>
    <row r="841" spans="1:36" ht="18" customHeight="1">
      <c r="A841" s="31"/>
      <c r="B841" s="32"/>
      <c r="C841" s="103"/>
      <c r="D841" s="103"/>
      <c r="E841" s="103"/>
      <c r="F841" s="103"/>
      <c r="G841" s="103"/>
      <c r="H841" s="104"/>
      <c r="I841" s="105"/>
      <c r="J841" s="105"/>
      <c r="K841" s="105"/>
      <c r="L841" s="5"/>
      <c r="M841" s="32"/>
      <c r="N841" s="23"/>
      <c r="O841" s="5"/>
      <c r="P841" s="32"/>
      <c r="AI841" s="3"/>
      <c r="AJ841" s="3"/>
    </row>
    <row r="842" spans="1:36" ht="18" customHeight="1">
      <c r="A842" s="31"/>
      <c r="B842" s="32"/>
      <c r="C842" s="103"/>
      <c r="D842" s="103"/>
      <c r="E842" s="103"/>
      <c r="F842" s="103"/>
      <c r="G842" s="103"/>
      <c r="H842" s="104"/>
      <c r="I842" s="105"/>
      <c r="J842" s="105"/>
      <c r="K842" s="105"/>
      <c r="L842" s="5"/>
      <c r="M842" s="32"/>
      <c r="N842" s="23"/>
      <c r="O842" s="5"/>
      <c r="P842" s="32"/>
      <c r="AI842" s="3"/>
      <c r="AJ842" s="3"/>
    </row>
    <row r="843" spans="1:36" ht="18" customHeight="1">
      <c r="A843" s="31"/>
      <c r="B843" s="32"/>
      <c r="C843" s="103"/>
      <c r="D843" s="103"/>
      <c r="E843" s="103"/>
      <c r="F843" s="103"/>
      <c r="G843" s="103"/>
      <c r="H843" s="104"/>
      <c r="I843" s="105"/>
      <c r="J843" s="105"/>
      <c r="K843" s="105"/>
      <c r="L843" s="5"/>
      <c r="M843" s="32"/>
      <c r="N843" s="23"/>
      <c r="O843" s="5"/>
      <c r="P843" s="32"/>
      <c r="AI843" s="3"/>
      <c r="AJ843" s="3"/>
    </row>
    <row r="844" spans="1:36" ht="18" customHeight="1">
      <c r="A844" s="31"/>
      <c r="B844" s="32"/>
      <c r="C844" s="103"/>
      <c r="D844" s="103"/>
      <c r="E844" s="103"/>
      <c r="F844" s="103"/>
      <c r="G844" s="103"/>
      <c r="H844" s="104"/>
      <c r="I844" s="105"/>
      <c r="J844" s="105"/>
      <c r="K844" s="105"/>
      <c r="L844" s="5"/>
      <c r="M844" s="32"/>
      <c r="N844" s="23"/>
      <c r="O844" s="5"/>
      <c r="P844" s="32"/>
      <c r="AI844" s="3"/>
      <c r="AJ844" s="3"/>
    </row>
    <row r="845" spans="1:36" ht="18" customHeight="1">
      <c r="A845" s="31"/>
      <c r="B845" s="32"/>
      <c r="C845" s="103"/>
      <c r="D845" s="103"/>
      <c r="E845" s="103"/>
      <c r="F845" s="103"/>
      <c r="G845" s="103"/>
      <c r="H845" s="104"/>
      <c r="I845" s="105"/>
      <c r="J845" s="105"/>
      <c r="K845" s="105"/>
      <c r="L845" s="5"/>
      <c r="M845" s="32"/>
      <c r="N845" s="23"/>
      <c r="O845" s="5"/>
      <c r="P845" s="32"/>
      <c r="AI845" s="3"/>
      <c r="AJ845" s="3"/>
    </row>
    <row r="846" spans="1:36" ht="18" customHeight="1">
      <c r="A846" s="31"/>
      <c r="B846" s="32"/>
      <c r="C846" s="103"/>
      <c r="D846" s="103"/>
      <c r="E846" s="103"/>
      <c r="F846" s="103"/>
      <c r="G846" s="103"/>
      <c r="H846" s="104"/>
      <c r="I846" s="105"/>
      <c r="J846" s="105"/>
      <c r="K846" s="105"/>
      <c r="L846" s="5"/>
      <c r="M846" s="32"/>
      <c r="N846" s="23"/>
      <c r="O846" s="5"/>
      <c r="P846" s="32"/>
      <c r="AI846" s="3"/>
      <c r="AJ846" s="3"/>
    </row>
    <row r="847" spans="1:36" ht="18" customHeight="1">
      <c r="A847" s="31"/>
      <c r="B847" s="32"/>
      <c r="C847" s="103"/>
      <c r="D847" s="103"/>
      <c r="E847" s="103"/>
      <c r="F847" s="103"/>
      <c r="G847" s="103"/>
      <c r="H847" s="104"/>
      <c r="I847" s="105"/>
      <c r="J847" s="105"/>
      <c r="K847" s="105"/>
      <c r="L847" s="5"/>
      <c r="M847" s="32"/>
      <c r="N847" s="23"/>
      <c r="O847" s="5"/>
      <c r="P847" s="32"/>
      <c r="AI847" s="3"/>
      <c r="AJ847" s="3"/>
    </row>
    <row r="848" spans="1:36" ht="18" customHeight="1">
      <c r="A848" s="31"/>
      <c r="B848" s="32"/>
      <c r="C848" s="103"/>
      <c r="D848" s="103"/>
      <c r="E848" s="103"/>
      <c r="F848" s="103"/>
      <c r="G848" s="103"/>
      <c r="H848" s="104"/>
      <c r="I848" s="105"/>
      <c r="J848" s="105"/>
      <c r="K848" s="105"/>
      <c r="L848" s="5"/>
      <c r="M848" s="32"/>
      <c r="N848" s="23"/>
      <c r="O848" s="5"/>
      <c r="P848" s="32"/>
      <c r="AI848" s="3"/>
      <c r="AJ848" s="3"/>
    </row>
    <row r="849" spans="1:36" ht="18" customHeight="1">
      <c r="A849" s="31"/>
      <c r="B849" s="32"/>
      <c r="C849" s="103"/>
      <c r="D849" s="103"/>
      <c r="E849" s="103"/>
      <c r="F849" s="103"/>
      <c r="G849" s="103"/>
      <c r="H849" s="104"/>
      <c r="I849" s="105"/>
      <c r="J849" s="105"/>
      <c r="K849" s="105"/>
      <c r="L849" s="5"/>
      <c r="M849" s="32"/>
      <c r="N849" s="23"/>
      <c r="O849" s="5"/>
      <c r="P849" s="32"/>
      <c r="AI849" s="3"/>
      <c r="AJ849" s="3"/>
    </row>
    <row r="850" spans="1:36" ht="18" customHeight="1">
      <c r="A850" s="31"/>
      <c r="B850" s="32"/>
      <c r="C850" s="103"/>
      <c r="D850" s="103"/>
      <c r="E850" s="103"/>
      <c r="F850" s="103"/>
      <c r="G850" s="103"/>
      <c r="H850" s="104"/>
      <c r="I850" s="105"/>
      <c r="J850" s="105"/>
      <c r="K850" s="105"/>
      <c r="L850" s="5"/>
      <c r="M850" s="32"/>
      <c r="N850" s="23"/>
      <c r="O850" s="5"/>
      <c r="P850" s="32"/>
      <c r="AI850" s="3"/>
      <c r="AJ850" s="3"/>
    </row>
    <row r="851" spans="1:36" ht="18" customHeight="1">
      <c r="A851" s="31"/>
      <c r="B851" s="32"/>
      <c r="C851" s="103"/>
      <c r="D851" s="103"/>
      <c r="E851" s="103"/>
      <c r="F851" s="103"/>
      <c r="G851" s="103"/>
      <c r="H851" s="104"/>
      <c r="I851" s="105"/>
      <c r="J851" s="105"/>
      <c r="K851" s="105"/>
      <c r="L851" s="5"/>
      <c r="M851" s="32"/>
      <c r="N851" s="23"/>
      <c r="O851" s="5"/>
      <c r="P851" s="32"/>
      <c r="AI851" s="3"/>
      <c r="AJ851" s="3"/>
    </row>
    <row r="852" spans="1:36" ht="18" customHeight="1">
      <c r="A852" s="31"/>
      <c r="B852" s="32"/>
      <c r="C852" s="103"/>
      <c r="D852" s="103"/>
      <c r="E852" s="103"/>
      <c r="F852" s="103"/>
      <c r="G852" s="103"/>
      <c r="H852" s="104"/>
      <c r="I852" s="105"/>
      <c r="J852" s="105"/>
      <c r="K852" s="105"/>
      <c r="L852" s="5"/>
      <c r="M852" s="32"/>
      <c r="N852" s="23"/>
      <c r="O852" s="5"/>
      <c r="P852" s="32"/>
      <c r="AI852" s="3"/>
      <c r="AJ852" s="3"/>
    </row>
    <row r="853" spans="1:36" ht="18" customHeight="1">
      <c r="A853" s="31"/>
      <c r="B853" s="32"/>
      <c r="C853" s="103"/>
      <c r="D853" s="103"/>
      <c r="E853" s="103"/>
      <c r="F853" s="103"/>
      <c r="G853" s="103"/>
      <c r="H853" s="104"/>
      <c r="I853" s="105"/>
      <c r="J853" s="105"/>
      <c r="K853" s="105"/>
      <c r="L853" s="5"/>
      <c r="M853" s="32"/>
      <c r="N853" s="23"/>
      <c r="O853" s="5"/>
      <c r="P853" s="32"/>
      <c r="AI853" s="3"/>
      <c r="AJ853" s="3"/>
    </row>
    <row r="854" spans="1:36" ht="18" customHeight="1">
      <c r="A854" s="31"/>
      <c r="B854" s="32"/>
      <c r="C854" s="103"/>
      <c r="D854" s="103"/>
      <c r="E854" s="103"/>
      <c r="F854" s="103"/>
      <c r="G854" s="103"/>
      <c r="H854" s="104"/>
      <c r="I854" s="105"/>
      <c r="J854" s="105"/>
      <c r="K854" s="105"/>
      <c r="L854" s="5"/>
      <c r="M854" s="32"/>
      <c r="N854" s="23"/>
      <c r="O854" s="5"/>
      <c r="P854" s="32"/>
      <c r="AI854" s="3"/>
      <c r="AJ854" s="3"/>
    </row>
    <row r="855" spans="1:36" ht="18" customHeight="1">
      <c r="A855" s="31"/>
      <c r="B855" s="32"/>
      <c r="C855" s="103"/>
      <c r="D855" s="103"/>
      <c r="E855" s="103"/>
      <c r="F855" s="103"/>
      <c r="G855" s="103"/>
      <c r="H855" s="104"/>
      <c r="I855" s="105"/>
      <c r="J855" s="105"/>
      <c r="K855" s="105"/>
      <c r="L855" s="5"/>
      <c r="M855" s="32"/>
      <c r="N855" s="23"/>
      <c r="O855" s="5"/>
      <c r="P855" s="32"/>
      <c r="AI855" s="3"/>
      <c r="AJ855" s="3"/>
    </row>
    <row r="856" spans="1:36" ht="18" customHeight="1">
      <c r="A856" s="31"/>
      <c r="B856" s="32"/>
      <c r="C856" s="103"/>
      <c r="D856" s="103"/>
      <c r="E856" s="103"/>
      <c r="F856" s="103"/>
      <c r="G856" s="103"/>
      <c r="H856" s="104"/>
      <c r="I856" s="105"/>
      <c r="J856" s="105"/>
      <c r="K856" s="105"/>
      <c r="L856" s="5"/>
      <c r="M856" s="32"/>
      <c r="N856" s="23"/>
      <c r="O856" s="5"/>
      <c r="P856" s="32"/>
      <c r="AI856" s="3"/>
      <c r="AJ856" s="3"/>
    </row>
  </sheetData>
  <mergeCells count="189">
    <mergeCell ref="N807:N808"/>
    <mergeCell ref="O807:O808"/>
    <mergeCell ref="C819:G819"/>
    <mergeCell ref="B806:G806"/>
    <mergeCell ref="A807:A808"/>
    <mergeCell ref="B807:G807"/>
    <mergeCell ref="H807:H808"/>
    <mergeCell ref="I807:I808"/>
    <mergeCell ref="J807:J808"/>
    <mergeCell ref="K807:K808"/>
    <mergeCell ref="L807:L808"/>
    <mergeCell ref="M807:M808"/>
    <mergeCell ref="A1:L1"/>
    <mergeCell ref="B3:G3"/>
    <mergeCell ref="X4:AG4"/>
    <mergeCell ref="B24:G24"/>
    <mergeCell ref="X24:AG24"/>
    <mergeCell ref="B45:G45"/>
    <mergeCell ref="X45:AG45"/>
    <mergeCell ref="B65:G65"/>
    <mergeCell ref="P65:Q65"/>
    <mergeCell ref="B87:G87"/>
    <mergeCell ref="B105:G105"/>
    <mergeCell ref="B123:G123"/>
    <mergeCell ref="B143:G143"/>
    <mergeCell ref="B159:G159"/>
    <mergeCell ref="B176:G176"/>
    <mergeCell ref="B193:G193"/>
    <mergeCell ref="B211:G211"/>
    <mergeCell ref="B228:G228"/>
    <mergeCell ref="B244:G244"/>
    <mergeCell ref="B259:G259"/>
    <mergeCell ref="B273:G273"/>
    <mergeCell ref="B286:G286"/>
    <mergeCell ref="B300:G300"/>
    <mergeCell ref="B313:G313"/>
    <mergeCell ref="B325:G325"/>
    <mergeCell ref="B338:G338"/>
    <mergeCell ref="B352:G352"/>
    <mergeCell ref="B366:G366"/>
    <mergeCell ref="B379:G379"/>
    <mergeCell ref="B393:G393"/>
    <mergeCell ref="B406:G406"/>
    <mergeCell ref="B418:G418"/>
    <mergeCell ref="B431:G431"/>
    <mergeCell ref="B444:G444"/>
    <mergeCell ref="B457:G457"/>
    <mergeCell ref="B470:G470"/>
    <mergeCell ref="B483:G483"/>
    <mergeCell ref="B502:G502"/>
    <mergeCell ref="B519:G519"/>
    <mergeCell ref="B536:G536"/>
    <mergeCell ref="B552:G552"/>
    <mergeCell ref="B567:G567"/>
    <mergeCell ref="I631:I632"/>
    <mergeCell ref="J631:J632"/>
    <mergeCell ref="K631:K632"/>
    <mergeCell ref="L631:L632"/>
    <mergeCell ref="M631:M632"/>
    <mergeCell ref="N631:N632"/>
    <mergeCell ref="O631:O632"/>
    <mergeCell ref="B584:G584"/>
    <mergeCell ref="B599:G599"/>
    <mergeCell ref="B615:G615"/>
    <mergeCell ref="B630:G630"/>
    <mergeCell ref="A631:A632"/>
    <mergeCell ref="B631:G631"/>
    <mergeCell ref="H631:H632"/>
    <mergeCell ref="K647:K648"/>
    <mergeCell ref="L647:L648"/>
    <mergeCell ref="M647:M648"/>
    <mergeCell ref="N647:N648"/>
    <mergeCell ref="O647:O648"/>
    <mergeCell ref="C643:G643"/>
    <mergeCell ref="B646:G646"/>
    <mergeCell ref="A647:A648"/>
    <mergeCell ref="B647:G647"/>
    <mergeCell ref="H647:H648"/>
    <mergeCell ref="I647:I648"/>
    <mergeCell ref="J647:J648"/>
    <mergeCell ref="K663:K664"/>
    <mergeCell ref="L663:L664"/>
    <mergeCell ref="M663:M664"/>
    <mergeCell ref="N663:N664"/>
    <mergeCell ref="O663:O664"/>
    <mergeCell ref="C659:G659"/>
    <mergeCell ref="B662:G662"/>
    <mergeCell ref="A663:A664"/>
    <mergeCell ref="B663:G663"/>
    <mergeCell ref="H663:H664"/>
    <mergeCell ref="I663:I664"/>
    <mergeCell ref="J663:J664"/>
    <mergeCell ref="K679:K680"/>
    <mergeCell ref="L679:L680"/>
    <mergeCell ref="M679:M680"/>
    <mergeCell ref="N679:N680"/>
    <mergeCell ref="O679:O680"/>
    <mergeCell ref="C675:G675"/>
    <mergeCell ref="B678:G678"/>
    <mergeCell ref="A679:A680"/>
    <mergeCell ref="B679:G679"/>
    <mergeCell ref="H679:H680"/>
    <mergeCell ref="I679:I680"/>
    <mergeCell ref="J679:J680"/>
    <mergeCell ref="K744:K745"/>
    <mergeCell ref="L744:L745"/>
    <mergeCell ref="M744:M745"/>
    <mergeCell ref="N744:N745"/>
    <mergeCell ref="O744:O745"/>
    <mergeCell ref="C740:G740"/>
    <mergeCell ref="B743:G743"/>
    <mergeCell ref="A744:A745"/>
    <mergeCell ref="B744:G744"/>
    <mergeCell ref="H744:H745"/>
    <mergeCell ref="I744:I745"/>
    <mergeCell ref="J744:J745"/>
    <mergeCell ref="K695:K696"/>
    <mergeCell ref="L695:L696"/>
    <mergeCell ref="M695:M696"/>
    <mergeCell ref="N695:N696"/>
    <mergeCell ref="O695:O696"/>
    <mergeCell ref="C691:G691"/>
    <mergeCell ref="B694:G694"/>
    <mergeCell ref="A695:A696"/>
    <mergeCell ref="B695:G695"/>
    <mergeCell ref="H695:H696"/>
    <mergeCell ref="I695:I696"/>
    <mergeCell ref="J695:J696"/>
    <mergeCell ref="K711:K712"/>
    <mergeCell ref="L711:L712"/>
    <mergeCell ref="M711:M712"/>
    <mergeCell ref="N711:N712"/>
    <mergeCell ref="O711:O712"/>
    <mergeCell ref="C707:G707"/>
    <mergeCell ref="B710:G710"/>
    <mergeCell ref="A711:A712"/>
    <mergeCell ref="B711:G711"/>
    <mergeCell ref="H711:H712"/>
    <mergeCell ref="I711:I712"/>
    <mergeCell ref="J711:J712"/>
    <mergeCell ref="K728:K729"/>
    <mergeCell ref="L728:L729"/>
    <mergeCell ref="M728:M729"/>
    <mergeCell ref="N728:N729"/>
    <mergeCell ref="O728:O729"/>
    <mergeCell ref="C724:G724"/>
    <mergeCell ref="B727:G727"/>
    <mergeCell ref="A728:A729"/>
    <mergeCell ref="B728:G728"/>
    <mergeCell ref="H728:H729"/>
    <mergeCell ref="I728:I729"/>
    <mergeCell ref="J728:J729"/>
    <mergeCell ref="C771:G771"/>
    <mergeCell ref="K759:K760"/>
    <mergeCell ref="L759:L760"/>
    <mergeCell ref="M759:M760"/>
    <mergeCell ref="N759:N760"/>
    <mergeCell ref="O759:O760"/>
    <mergeCell ref="C756:G756"/>
    <mergeCell ref="B758:G758"/>
    <mergeCell ref="A759:A760"/>
    <mergeCell ref="B759:G759"/>
    <mergeCell ref="H759:H760"/>
    <mergeCell ref="I759:I760"/>
    <mergeCell ref="J759:J760"/>
    <mergeCell ref="N775:N776"/>
    <mergeCell ref="O775:O776"/>
    <mergeCell ref="C787:G787"/>
    <mergeCell ref="B774:G774"/>
    <mergeCell ref="A775:A776"/>
    <mergeCell ref="B775:G775"/>
    <mergeCell ref="H775:H776"/>
    <mergeCell ref="I775:I776"/>
    <mergeCell ref="J775:J776"/>
    <mergeCell ref="K775:K776"/>
    <mergeCell ref="L775:L776"/>
    <mergeCell ref="M775:M776"/>
    <mergeCell ref="N791:N792"/>
    <mergeCell ref="O791:O792"/>
    <mergeCell ref="C803:G803"/>
    <mergeCell ref="B790:G790"/>
    <mergeCell ref="A791:A792"/>
    <mergeCell ref="B791:G791"/>
    <mergeCell ref="H791:H792"/>
    <mergeCell ref="I791:I792"/>
    <mergeCell ref="J791:J792"/>
    <mergeCell ref="K791:K792"/>
    <mergeCell ref="L791:L792"/>
    <mergeCell ref="M791:M792"/>
  </mergeCells>
  <phoneticPr fontId="24" type="noConversion"/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884"/>
  <sheetViews>
    <sheetView topLeftCell="A772" workbookViewId="0">
      <selection activeCell="J802" sqref="J802"/>
    </sheetView>
  </sheetViews>
  <sheetFormatPr baseColWidth="10" defaultColWidth="12.5703125" defaultRowHeight="15" customHeight="1"/>
  <cols>
    <col min="1" max="1" width="10" customWidth="1"/>
    <col min="2" max="2" width="5.5703125" customWidth="1"/>
    <col min="3" max="3" width="5.42578125" customWidth="1"/>
    <col min="4" max="4" width="5.5703125" customWidth="1"/>
    <col min="5" max="7" width="5.42578125" customWidth="1"/>
    <col min="8" max="8" width="15.7109375" customWidth="1"/>
    <col min="9" max="10" width="11.42578125" customWidth="1"/>
    <col min="11" max="11" width="10.85546875" customWidth="1"/>
    <col min="12" max="15" width="11.42578125" customWidth="1"/>
    <col min="16" max="34" width="10" customWidth="1"/>
    <col min="35" max="36" width="11.42578125" customWidth="1"/>
    <col min="37" max="49" width="10" customWidth="1"/>
  </cols>
  <sheetData>
    <row r="1" spans="1:39" ht="12.75" customHeight="1">
      <c r="A1" s="185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2"/>
      <c r="N1" s="2"/>
      <c r="O1" s="1"/>
      <c r="AI1" s="3"/>
      <c r="AJ1" s="3"/>
    </row>
    <row r="2" spans="1:39" ht="12.75" customHeight="1">
      <c r="A2" s="4" t="s">
        <v>0</v>
      </c>
      <c r="I2" s="5"/>
      <c r="J2" s="5"/>
      <c r="L2" s="5"/>
      <c r="M2" s="6"/>
      <c r="N2" s="6"/>
      <c r="O2" s="5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</row>
    <row r="3" spans="1:39" ht="25.5" customHeight="1">
      <c r="B3" s="185" t="s">
        <v>1</v>
      </c>
      <c r="C3" s="186"/>
      <c r="D3" s="186"/>
      <c r="E3" s="186"/>
      <c r="F3" s="186"/>
      <c r="G3" s="186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X3" s="11" t="s">
        <v>5</v>
      </c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3"/>
      <c r="AJ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4" t="s">
        <v>10</v>
      </c>
      <c r="I4" s="15"/>
      <c r="J4" s="15"/>
      <c r="K4" s="16"/>
      <c r="L4" s="17"/>
      <c r="M4" s="6"/>
      <c r="N4" s="6"/>
      <c r="O4" s="5"/>
      <c r="X4" s="187" t="s">
        <v>11</v>
      </c>
      <c r="Y4" s="186"/>
      <c r="Z4" s="186"/>
      <c r="AA4" s="186"/>
      <c r="AB4" s="186"/>
      <c r="AC4" s="186"/>
      <c r="AD4" s="186"/>
      <c r="AE4" s="186"/>
      <c r="AF4" s="186"/>
      <c r="AG4" s="186"/>
      <c r="AH4" s="11"/>
      <c r="AI4" s="3"/>
      <c r="AJ4" s="3"/>
    </row>
    <row r="5" spans="1:39" ht="12.75" customHeight="1">
      <c r="A5" s="13">
        <v>9701</v>
      </c>
      <c r="B5" s="13">
        <v>48</v>
      </c>
      <c r="C5" s="13"/>
      <c r="D5" s="13"/>
      <c r="E5" s="13"/>
      <c r="F5" s="13"/>
      <c r="G5" s="13"/>
      <c r="H5" s="19"/>
      <c r="I5" s="15"/>
      <c r="J5" s="15"/>
      <c r="K5" s="16"/>
      <c r="L5" s="17"/>
      <c r="M5" s="20">
        <f>B5</f>
        <v>48</v>
      </c>
      <c r="N5" s="6"/>
      <c r="O5" s="5"/>
      <c r="Q5" s="5"/>
      <c r="R5" s="5"/>
      <c r="S5" s="5"/>
      <c r="T5" s="5"/>
      <c r="W5" s="21" t="s">
        <v>12</v>
      </c>
      <c r="X5" s="1">
        <v>9701</v>
      </c>
      <c r="Y5" s="2">
        <v>9702</v>
      </c>
      <c r="Z5" s="2">
        <v>9801</v>
      </c>
      <c r="AA5" s="2">
        <v>9802</v>
      </c>
      <c r="AB5" s="2">
        <v>9901</v>
      </c>
      <c r="AC5" s="2">
        <v>9902</v>
      </c>
      <c r="AD5" s="22" t="s">
        <v>13</v>
      </c>
      <c r="AE5" s="22" t="s">
        <v>14</v>
      </c>
      <c r="AF5" s="22" t="s">
        <v>15</v>
      </c>
      <c r="AG5" s="22" t="s">
        <v>16</v>
      </c>
      <c r="AH5" s="22" t="s">
        <v>17</v>
      </c>
      <c r="AI5" s="22" t="s">
        <v>18</v>
      </c>
      <c r="AJ5" s="22" t="s">
        <v>19</v>
      </c>
      <c r="AK5" s="22" t="s">
        <v>20</v>
      </c>
      <c r="AL5" s="22" t="s">
        <v>21</v>
      </c>
      <c r="AM5" s="22" t="s">
        <v>22</v>
      </c>
    </row>
    <row r="6" spans="1:39" ht="12.75" customHeight="1">
      <c r="A6" s="13">
        <v>9702</v>
      </c>
      <c r="B6" s="13"/>
      <c r="C6" s="13">
        <v>40</v>
      </c>
      <c r="D6" s="13"/>
      <c r="E6" s="13"/>
      <c r="F6" s="13"/>
      <c r="G6" s="13"/>
      <c r="H6" s="19"/>
      <c r="I6" s="15"/>
      <c r="J6" s="15"/>
      <c r="K6" s="16"/>
      <c r="L6" s="17">
        <f>C6/B5</f>
        <v>0.83333333333333337</v>
      </c>
      <c r="M6" s="20">
        <v>42</v>
      </c>
      <c r="N6" s="23">
        <f t="shared" ref="N6:N17" si="0">M6/M5</f>
        <v>0.875</v>
      </c>
      <c r="O6" s="5">
        <f t="shared" ref="O6:O17" si="1">100%-N6</f>
        <v>0.125</v>
      </c>
      <c r="P6" s="4" t="s">
        <v>2</v>
      </c>
      <c r="W6" s="24" t="s">
        <v>23</v>
      </c>
      <c r="X6" s="23">
        <f>C6/B5</f>
        <v>0.83333333333333337</v>
      </c>
      <c r="Y6" s="23">
        <f>C28/B27</f>
        <v>0.75340599455040869</v>
      </c>
      <c r="Z6" s="23">
        <f>C50/B49</f>
        <v>0.83870967741935487</v>
      </c>
      <c r="AA6" s="23">
        <f>C70/B69</f>
        <v>0.82519863791146419</v>
      </c>
      <c r="AB6" s="23">
        <f>C90/B89</f>
        <v>0.47058823529411764</v>
      </c>
      <c r="AC6" s="25">
        <f>C108/B107</f>
        <v>0.72942289498580892</v>
      </c>
      <c r="AD6" s="25">
        <f>C126/B125</f>
        <v>0.65853658536585369</v>
      </c>
      <c r="AE6" s="25">
        <f t="shared" ref="AE6:AE10" si="2">L142</f>
        <v>0.78457196613358415</v>
      </c>
      <c r="AF6" s="25">
        <f t="shared" ref="AF6:AF10" si="3">L161</f>
        <v>0.64102564102564108</v>
      </c>
      <c r="AG6" s="25">
        <f t="shared" ref="AG6:AG10" si="4">L178</f>
        <v>0.7665071770334928</v>
      </c>
      <c r="AH6" s="3">
        <f t="shared" ref="AH6:AH10" si="5">L199</f>
        <v>0.36666666666666664</v>
      </c>
      <c r="AI6" s="3">
        <f t="shared" ref="AI6:AI10" si="6">L217</f>
        <v>0.7177759056444819</v>
      </c>
      <c r="AJ6" s="3">
        <f t="shared" ref="AJ6:AJ9" si="7">L235</f>
        <v>0.52173913043478259</v>
      </c>
      <c r="AK6" s="5">
        <f t="shared" ref="AK6:AK9" si="8">L251</f>
        <v>0.79508196721311475</v>
      </c>
      <c r="AL6" s="5">
        <f t="shared" ref="AL6:AL7" si="9">L267</f>
        <v>0.58241758241758246</v>
      </c>
      <c r="AM6" s="5">
        <f>L281</f>
        <v>0.81501831501831501</v>
      </c>
    </row>
    <row r="7" spans="1:39" ht="12.75" customHeight="1">
      <c r="A7" s="13">
        <v>9801</v>
      </c>
      <c r="B7" s="13"/>
      <c r="C7" s="13"/>
      <c r="D7" s="13">
        <v>29</v>
      </c>
      <c r="E7" s="13"/>
      <c r="F7" s="13"/>
      <c r="G7" s="13"/>
      <c r="H7" s="19"/>
      <c r="I7" s="15"/>
      <c r="J7" s="15"/>
      <c r="K7" s="16"/>
      <c r="L7" s="17">
        <f>D7/C6</f>
        <v>0.72499999999999998</v>
      </c>
      <c r="M7" s="20">
        <v>34</v>
      </c>
      <c r="N7" s="23">
        <f t="shared" si="0"/>
        <v>0.80952380952380953</v>
      </c>
      <c r="O7" s="5">
        <f t="shared" si="1"/>
        <v>0.19047619047619047</v>
      </c>
      <c r="P7" s="4">
        <v>9701</v>
      </c>
      <c r="Q7" s="5">
        <f>I20</f>
        <v>0.10416666666666667</v>
      </c>
      <c r="W7" s="24" t="s">
        <v>24</v>
      </c>
      <c r="X7" s="23">
        <f>D7/C6</f>
        <v>0.72499999999999998</v>
      </c>
      <c r="Y7" s="23">
        <f>D29/C28</f>
        <v>0.83182640144665465</v>
      </c>
      <c r="Z7" s="23">
        <f>D51/C50</f>
        <v>0.88461538461538458</v>
      </c>
      <c r="AA7" s="23">
        <f>D71/C70</f>
        <v>0.79779917469050898</v>
      </c>
      <c r="AB7" s="25">
        <f>D91/C90</f>
        <v>0.70833333333333337</v>
      </c>
      <c r="AC7" s="25">
        <f>D109/C108</f>
        <v>0.8754863813229572</v>
      </c>
      <c r="AD7" s="25">
        <f>D127/C126</f>
        <v>0.77777777777777779</v>
      </c>
      <c r="AE7" s="25">
        <f t="shared" si="2"/>
        <v>0.8693045563549161</v>
      </c>
      <c r="AF7" s="25">
        <f t="shared" si="3"/>
        <v>0.72</v>
      </c>
      <c r="AG7" s="25">
        <f t="shared" si="4"/>
        <v>0.82147315855181025</v>
      </c>
      <c r="AH7" s="3">
        <f t="shared" si="5"/>
        <v>0.72727272727272729</v>
      </c>
      <c r="AI7" s="3">
        <f t="shared" si="6"/>
        <v>0.85680751173708924</v>
      </c>
      <c r="AJ7" s="3">
        <f t="shared" si="7"/>
        <v>0.83333333333333337</v>
      </c>
      <c r="AK7" s="5">
        <f t="shared" si="8"/>
        <v>0.77835051546391754</v>
      </c>
      <c r="AL7" s="5">
        <f t="shared" si="9"/>
        <v>0.64150943396226412</v>
      </c>
    </row>
    <row r="8" spans="1:39" ht="12.75" customHeight="1">
      <c r="A8" s="13">
        <v>9802</v>
      </c>
      <c r="B8" s="13"/>
      <c r="C8" s="13"/>
      <c r="D8" s="13"/>
      <c r="E8" s="13">
        <v>15</v>
      </c>
      <c r="F8" s="13"/>
      <c r="G8" s="13"/>
      <c r="H8" s="19"/>
      <c r="I8" s="15"/>
      <c r="J8" s="15"/>
      <c r="K8" s="16"/>
      <c r="L8" s="17">
        <f>E8/D7</f>
        <v>0.51724137931034486</v>
      </c>
      <c r="M8" s="20">
        <v>26</v>
      </c>
      <c r="N8" s="23">
        <f t="shared" si="0"/>
        <v>0.76470588235294112</v>
      </c>
      <c r="O8" s="5">
        <f t="shared" si="1"/>
        <v>0.23529411764705888</v>
      </c>
      <c r="P8" s="4">
        <v>9702</v>
      </c>
      <c r="Q8" s="5">
        <f>I42</f>
        <v>0.38555858310626701</v>
      </c>
      <c r="W8" s="24" t="s">
        <v>25</v>
      </c>
      <c r="X8" s="23">
        <f>E8/D7</f>
        <v>0.51724137931034486</v>
      </c>
      <c r="Y8" s="23">
        <f>E30/D29</f>
        <v>0.87173913043478257</v>
      </c>
      <c r="Z8" s="23">
        <f>E52/D51</f>
        <v>0.69565217391304346</v>
      </c>
      <c r="AA8" s="25">
        <f>E72/D71</f>
        <v>0.91724137931034477</v>
      </c>
      <c r="AB8" s="25">
        <f>E92/D91</f>
        <v>0.70588235294117652</v>
      </c>
      <c r="AC8" s="25">
        <f>E110/D109</f>
        <v>0.86518518518518517</v>
      </c>
      <c r="AD8" s="25">
        <f>E128/D127</f>
        <v>0.5714285714285714</v>
      </c>
      <c r="AE8" s="25">
        <f t="shared" si="2"/>
        <v>0.88689655172413795</v>
      </c>
      <c r="AF8" s="25">
        <f t="shared" si="3"/>
        <v>1</v>
      </c>
      <c r="AG8" s="25">
        <f t="shared" si="4"/>
        <v>0.86626139817629177</v>
      </c>
      <c r="AH8" s="3">
        <f t="shared" si="5"/>
        <v>0.875</v>
      </c>
      <c r="AI8" s="3">
        <f t="shared" si="6"/>
        <v>0.8575342465753425</v>
      </c>
      <c r="AJ8" s="3">
        <f t="shared" si="7"/>
        <v>0.72499999999999998</v>
      </c>
      <c r="AK8" s="5">
        <f t="shared" si="8"/>
        <v>0.85562913907284766</v>
      </c>
      <c r="AL8" s="5">
        <f>L276</f>
        <v>0</v>
      </c>
    </row>
    <row r="9" spans="1:39" ht="12.75" customHeight="1">
      <c r="A9" s="13">
        <v>9901</v>
      </c>
      <c r="B9" s="13"/>
      <c r="C9" s="13"/>
      <c r="D9" s="13"/>
      <c r="E9" s="13"/>
      <c r="F9" s="13">
        <v>15</v>
      </c>
      <c r="G9" s="13"/>
      <c r="H9" s="19">
        <v>1</v>
      </c>
      <c r="I9" s="15"/>
      <c r="J9" s="15"/>
      <c r="K9" s="16"/>
      <c r="L9" s="17">
        <f>F9/E8</f>
        <v>1</v>
      </c>
      <c r="M9" s="20">
        <v>27</v>
      </c>
      <c r="N9" s="23">
        <f t="shared" si="0"/>
        <v>1.0384615384615385</v>
      </c>
      <c r="O9" s="5">
        <f t="shared" si="1"/>
        <v>-3.8461538461538547E-2</v>
      </c>
      <c r="P9" s="4">
        <v>9801</v>
      </c>
      <c r="Q9" s="5">
        <f>I63</f>
        <v>0.12903225806451613</v>
      </c>
      <c r="W9" s="24" t="s">
        <v>26</v>
      </c>
      <c r="X9" s="23">
        <f>F9/E8</f>
        <v>1</v>
      </c>
      <c r="Y9" s="23">
        <f>F31/E30</f>
        <v>0.90024937655860349</v>
      </c>
      <c r="Z9" s="25">
        <f>F53/E52</f>
        <v>0.625</v>
      </c>
      <c r="AA9" s="25">
        <f>F73/E72</f>
        <v>0.88909774436090228</v>
      </c>
      <c r="AB9" s="25">
        <f>F93/E92</f>
        <v>0.91666666666666663</v>
      </c>
      <c r="AC9" s="25">
        <f>F111/E110</f>
        <v>0.89726027397260277</v>
      </c>
      <c r="AD9" s="25">
        <f>F129/E128</f>
        <v>0.75</v>
      </c>
      <c r="AE9" s="25">
        <f t="shared" si="2"/>
        <v>0.86780715396578534</v>
      </c>
      <c r="AF9" s="25">
        <f t="shared" si="3"/>
        <v>1</v>
      </c>
      <c r="AG9" s="25">
        <f t="shared" si="4"/>
        <v>0.88596491228070173</v>
      </c>
      <c r="AH9" s="3">
        <f t="shared" si="5"/>
        <v>0.9285714285714286</v>
      </c>
      <c r="AI9" s="3">
        <f t="shared" si="6"/>
        <v>0.91214057507987223</v>
      </c>
      <c r="AJ9" s="3">
        <f t="shared" si="7"/>
        <v>0.93103448275862066</v>
      </c>
      <c r="AK9" s="5">
        <f t="shared" si="8"/>
        <v>0.9024767801857585</v>
      </c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v>15</v>
      </c>
      <c r="H10" s="19">
        <v>4</v>
      </c>
      <c r="I10" s="15"/>
      <c r="J10" s="15"/>
      <c r="K10" s="16"/>
      <c r="L10" s="17">
        <f>G10/F9</f>
        <v>1</v>
      </c>
      <c r="M10" s="20">
        <v>24</v>
      </c>
      <c r="N10" s="23">
        <f t="shared" si="0"/>
        <v>0.88888888888888884</v>
      </c>
      <c r="O10" s="5">
        <f t="shared" si="1"/>
        <v>0.11111111111111116</v>
      </c>
      <c r="P10" s="4">
        <v>9802</v>
      </c>
      <c r="Q10" s="5">
        <f>I83</f>
        <v>0.41430192962542567</v>
      </c>
      <c r="W10" s="24" t="s">
        <v>27</v>
      </c>
      <c r="X10" s="23">
        <f>G10/F9</f>
        <v>1</v>
      </c>
      <c r="Y10" s="25">
        <f>G32/F31</f>
        <v>1</v>
      </c>
      <c r="Z10" s="25">
        <f>G54/F53</f>
        <v>1</v>
      </c>
      <c r="AA10" s="25">
        <f>G74/F73</f>
        <v>1</v>
      </c>
      <c r="AB10" s="25">
        <f>G94/F93</f>
        <v>1</v>
      </c>
      <c r="AC10" s="25">
        <f>G112/F111</f>
        <v>1</v>
      </c>
      <c r="AD10" s="25">
        <f>G130/F129</f>
        <v>1</v>
      </c>
      <c r="AE10" s="25">
        <f t="shared" si="2"/>
        <v>1</v>
      </c>
      <c r="AF10" s="25">
        <f t="shared" si="3"/>
        <v>0.77777777777777779</v>
      </c>
      <c r="AG10" s="25">
        <f t="shared" si="4"/>
        <v>1</v>
      </c>
      <c r="AH10" s="3">
        <f t="shared" si="5"/>
        <v>1</v>
      </c>
      <c r="AI10" s="3">
        <f t="shared" si="6"/>
        <v>0.97373029772329245</v>
      </c>
      <c r="AJ10" s="3">
        <f>L246</f>
        <v>0</v>
      </c>
      <c r="AK10" s="5"/>
    </row>
    <row r="11" spans="1:39" ht="12.75" customHeight="1">
      <c r="A11" s="27" t="s">
        <v>13</v>
      </c>
      <c r="B11" s="13"/>
      <c r="C11" s="13"/>
      <c r="D11" s="13"/>
      <c r="E11" s="13"/>
      <c r="F11" s="13"/>
      <c r="G11" s="13">
        <v>10</v>
      </c>
      <c r="H11" s="19">
        <v>2</v>
      </c>
      <c r="I11" s="15"/>
      <c r="J11" s="15"/>
      <c r="K11" s="16"/>
      <c r="L11" s="17"/>
      <c r="M11" s="20">
        <v>12</v>
      </c>
      <c r="N11" s="23">
        <f t="shared" si="0"/>
        <v>0.5</v>
      </c>
      <c r="O11" s="5">
        <f t="shared" si="1"/>
        <v>0.5</v>
      </c>
      <c r="P11" s="4">
        <v>9901</v>
      </c>
      <c r="Q11" s="5">
        <f>I101</f>
        <v>0.13725490196078433</v>
      </c>
      <c r="W11" s="28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9"/>
      <c r="AI11" s="3"/>
      <c r="AJ11" s="3"/>
    </row>
    <row r="12" spans="1:39" ht="12.75" customHeight="1">
      <c r="A12" s="27" t="s">
        <v>14</v>
      </c>
      <c r="B12" s="13"/>
      <c r="C12" s="13"/>
      <c r="D12" s="13"/>
      <c r="E12" s="13"/>
      <c r="F12" s="13"/>
      <c r="G12" s="13">
        <v>4</v>
      </c>
      <c r="H12" s="19">
        <v>4</v>
      </c>
      <c r="I12" s="15"/>
      <c r="J12" s="15"/>
      <c r="K12" s="16"/>
      <c r="L12" s="17"/>
      <c r="M12" s="20">
        <v>4</v>
      </c>
      <c r="N12" s="23">
        <f t="shared" si="0"/>
        <v>0.33333333333333331</v>
      </c>
      <c r="O12" s="5">
        <f t="shared" si="1"/>
        <v>0.66666666666666674</v>
      </c>
      <c r="P12" s="4">
        <v>9902</v>
      </c>
      <c r="Q12" s="5">
        <f>I101</f>
        <v>0.13725490196078433</v>
      </c>
      <c r="R12" s="3"/>
      <c r="S12" s="3"/>
      <c r="T12" s="3"/>
      <c r="W12" s="28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9"/>
      <c r="AI12" s="3"/>
      <c r="AJ12" s="3"/>
    </row>
    <row r="13" spans="1:39" ht="12.75" customHeight="1">
      <c r="A13" s="27" t="s">
        <v>15</v>
      </c>
      <c r="B13" s="13"/>
      <c r="C13" s="13"/>
      <c r="D13" s="13"/>
      <c r="E13" s="13"/>
      <c r="F13" s="13"/>
      <c r="G13" s="13">
        <v>3</v>
      </c>
      <c r="H13" s="19">
        <v>2</v>
      </c>
      <c r="I13" s="15"/>
      <c r="J13" s="15"/>
      <c r="K13" s="16"/>
      <c r="L13" s="17"/>
      <c r="M13" s="20">
        <v>3</v>
      </c>
      <c r="N13" s="23">
        <f t="shared" si="0"/>
        <v>0.75</v>
      </c>
      <c r="O13" s="5">
        <f t="shared" si="1"/>
        <v>0.25</v>
      </c>
      <c r="P13" s="30" t="s">
        <v>13</v>
      </c>
      <c r="Q13" s="5">
        <f>I135</f>
        <v>9.7560975609756101E-2</v>
      </c>
      <c r="W13" s="28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9"/>
      <c r="AI13" s="3"/>
      <c r="AJ13" s="3"/>
    </row>
    <row r="14" spans="1:39" ht="12.75" customHeight="1">
      <c r="A14" s="27" t="s">
        <v>16</v>
      </c>
      <c r="B14" s="13"/>
      <c r="C14" s="13"/>
      <c r="D14" s="13"/>
      <c r="E14" s="13"/>
      <c r="F14" s="13"/>
      <c r="G14" s="13">
        <v>1</v>
      </c>
      <c r="H14" s="19">
        <v>2</v>
      </c>
      <c r="I14" s="15"/>
      <c r="J14" s="15"/>
      <c r="K14" s="16"/>
      <c r="L14" s="17"/>
      <c r="M14" s="20">
        <v>1</v>
      </c>
      <c r="N14" s="23">
        <f t="shared" si="0"/>
        <v>0.33333333333333331</v>
      </c>
      <c r="O14" s="5">
        <f t="shared" si="1"/>
        <v>0.66666666666666674</v>
      </c>
      <c r="P14" s="30" t="s">
        <v>14</v>
      </c>
      <c r="Q14" s="5">
        <f>I154</f>
        <v>0.34995296331138287</v>
      </c>
      <c r="W14" s="31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3"/>
      <c r="AJ14" s="3"/>
    </row>
    <row r="15" spans="1:39" ht="12.75" customHeight="1">
      <c r="A15" s="27" t="s">
        <v>17</v>
      </c>
      <c r="B15" s="13"/>
      <c r="C15" s="13"/>
      <c r="D15" s="13"/>
      <c r="E15" s="13"/>
      <c r="F15" s="13"/>
      <c r="G15" s="13"/>
      <c r="H15" s="19"/>
      <c r="I15" s="15"/>
      <c r="J15" s="15"/>
      <c r="K15" s="16"/>
      <c r="L15" s="17"/>
      <c r="M15" s="20"/>
      <c r="N15" s="23">
        <f t="shared" si="0"/>
        <v>0</v>
      </c>
      <c r="O15" s="5">
        <f t="shared" si="1"/>
        <v>1</v>
      </c>
      <c r="P15" s="30" t="s">
        <v>15</v>
      </c>
      <c r="Q15" s="5">
        <f>I171</f>
        <v>0.35897435897435898</v>
      </c>
      <c r="W15" s="31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3"/>
      <c r="AJ15" s="3"/>
    </row>
    <row r="16" spans="1:39" ht="12.75" customHeight="1">
      <c r="A16" s="27" t="s">
        <v>18</v>
      </c>
      <c r="B16" s="13"/>
      <c r="C16" s="13"/>
      <c r="D16" s="13"/>
      <c r="E16" s="13"/>
      <c r="F16" s="13"/>
      <c r="G16" s="13"/>
      <c r="H16" s="19"/>
      <c r="I16" s="15"/>
      <c r="J16" s="15"/>
      <c r="K16" s="16"/>
      <c r="L16" s="17"/>
      <c r="M16" s="20"/>
      <c r="N16" s="23" t="e">
        <f t="shared" si="0"/>
        <v>#DIV/0!</v>
      </c>
      <c r="O16" s="5" t="e">
        <f t="shared" si="1"/>
        <v>#DIV/0!</v>
      </c>
      <c r="P16" s="30" t="s">
        <v>16</v>
      </c>
      <c r="Q16" s="5">
        <f>I192</f>
        <v>0.41626794258373206</v>
      </c>
      <c r="W16" s="31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3"/>
      <c r="AJ16" s="3"/>
    </row>
    <row r="17" spans="1:39" ht="12.75" customHeight="1">
      <c r="A17" s="27" t="s">
        <v>19</v>
      </c>
      <c r="B17" s="13"/>
      <c r="C17" s="13"/>
      <c r="D17" s="13"/>
      <c r="E17" s="13"/>
      <c r="F17" s="13"/>
      <c r="G17" s="13"/>
      <c r="H17" s="19"/>
      <c r="I17" s="15"/>
      <c r="J17" s="15"/>
      <c r="K17" s="16"/>
      <c r="L17" s="17"/>
      <c r="M17" s="20"/>
      <c r="N17" s="23" t="e">
        <f t="shared" si="0"/>
        <v>#DIV/0!</v>
      </c>
      <c r="O17" s="5" t="e">
        <f t="shared" si="1"/>
        <v>#DIV/0!</v>
      </c>
      <c r="P17" s="30" t="s">
        <v>17</v>
      </c>
      <c r="Q17" s="5">
        <f>I211</f>
        <v>0.15</v>
      </c>
      <c r="W17" s="31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3"/>
      <c r="AJ17" s="3"/>
    </row>
    <row r="18" spans="1:39" ht="12.75" customHeight="1">
      <c r="A18" s="27" t="s">
        <v>20</v>
      </c>
      <c r="B18" s="32"/>
      <c r="C18" s="32"/>
      <c r="D18" s="32"/>
      <c r="E18" s="32"/>
      <c r="F18" s="32"/>
      <c r="G18" s="32"/>
      <c r="H18" s="33"/>
      <c r="I18" s="5"/>
      <c r="J18" s="5"/>
      <c r="K18" s="32"/>
      <c r="L18" s="5"/>
      <c r="M18" s="20"/>
      <c r="N18" s="23"/>
      <c r="O18" s="5"/>
      <c r="P18" s="30" t="s">
        <v>18</v>
      </c>
      <c r="Q18" s="5">
        <f>I229</f>
        <v>0.40606571187868579</v>
      </c>
      <c r="W18" s="31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3"/>
      <c r="AJ18" s="3"/>
    </row>
    <row r="19" spans="1:39" ht="12.75" customHeight="1">
      <c r="A19" s="31" t="s">
        <v>21</v>
      </c>
      <c r="B19" s="32"/>
      <c r="C19" s="32"/>
      <c r="D19" s="32"/>
      <c r="E19" s="32"/>
      <c r="F19" s="32"/>
      <c r="G19" s="32"/>
      <c r="H19" s="33"/>
      <c r="I19" s="5"/>
      <c r="J19" s="5"/>
      <c r="K19" s="32"/>
      <c r="L19" s="5"/>
      <c r="M19" s="20"/>
      <c r="N19" s="23"/>
      <c r="O19" s="5"/>
      <c r="P19" s="30" t="s">
        <v>19</v>
      </c>
      <c r="Q19" s="5">
        <f>I246</f>
        <v>0.11956521739130435</v>
      </c>
      <c r="W19" s="31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3"/>
      <c r="AJ19" s="3"/>
    </row>
    <row r="20" spans="1:39" ht="12.75" customHeight="1">
      <c r="A20" s="31"/>
      <c r="G20" s="32">
        <f>SUM(G10:G16)</f>
        <v>33</v>
      </c>
      <c r="H20" s="34">
        <f>SUM(H9:H16)</f>
        <v>15</v>
      </c>
      <c r="I20" s="5">
        <f>(H10+H9)/B5</f>
        <v>0.10416666666666667</v>
      </c>
      <c r="J20" s="5">
        <f>H20/B5</f>
        <v>0.3125</v>
      </c>
      <c r="K20" s="5">
        <f>J20-I20</f>
        <v>0.20833333333333331</v>
      </c>
      <c r="L20" s="5"/>
      <c r="M20" s="6"/>
      <c r="N20" s="6"/>
      <c r="O20" s="5"/>
      <c r="W20" s="31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3"/>
      <c r="AJ20" s="3"/>
    </row>
    <row r="21" spans="1:39" ht="12.75" customHeight="1">
      <c r="I21" s="5"/>
      <c r="J21" s="5"/>
      <c r="L21" s="5"/>
      <c r="M21" s="6"/>
      <c r="N21" s="6"/>
      <c r="O21" s="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9" ht="12.75" customHeight="1">
      <c r="A22" s="35" t="s">
        <v>28</v>
      </c>
      <c r="B22" s="35"/>
      <c r="C22" s="35"/>
      <c r="D22" s="36"/>
      <c r="E22" s="36"/>
      <c r="G22" s="37">
        <f>((H9*5)+(H10*6)+(H11*7)+(H12*8)+(H13*9)+(H14*10))/H20</f>
        <v>7.5333333333333332</v>
      </c>
      <c r="H22" s="33"/>
      <c r="I22" s="32"/>
      <c r="J22" s="32"/>
      <c r="K22" s="32"/>
      <c r="L22" s="32"/>
      <c r="M22" s="6"/>
      <c r="N22" s="6"/>
      <c r="O22" s="32"/>
      <c r="P22" s="39"/>
      <c r="W22" s="40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3"/>
      <c r="AJ22" s="3"/>
    </row>
    <row r="23" spans="1:39" ht="12.75" customHeight="1">
      <c r="I23" s="5"/>
      <c r="J23" s="5"/>
      <c r="L23" s="5"/>
      <c r="M23" s="6"/>
      <c r="N23" s="6"/>
      <c r="O23" s="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9" ht="12.75" customHeight="1">
      <c r="A24" s="4" t="s">
        <v>29</v>
      </c>
      <c r="I24" s="5"/>
      <c r="J24" s="5"/>
      <c r="L24" s="5"/>
      <c r="M24" s="6"/>
      <c r="N24" s="6"/>
      <c r="O24" s="5"/>
      <c r="W24" s="4"/>
      <c r="X24" s="11" t="s">
        <v>30</v>
      </c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3"/>
      <c r="AJ24" s="3"/>
    </row>
    <row r="25" spans="1:39" ht="25.5" customHeight="1">
      <c r="B25" s="185" t="s">
        <v>1</v>
      </c>
      <c r="C25" s="186"/>
      <c r="D25" s="186"/>
      <c r="E25" s="186"/>
      <c r="F25" s="186"/>
      <c r="G25" s="186"/>
      <c r="I25" s="7" t="s">
        <v>2</v>
      </c>
      <c r="J25" s="7" t="s">
        <v>3</v>
      </c>
      <c r="K25" s="8" t="s">
        <v>4</v>
      </c>
      <c r="L25" s="7" t="s">
        <v>5</v>
      </c>
      <c r="M25" s="9" t="s">
        <v>6</v>
      </c>
      <c r="N25" s="9" t="s">
        <v>7</v>
      </c>
      <c r="O25" s="10" t="s">
        <v>8</v>
      </c>
      <c r="X25" s="187" t="s">
        <v>11</v>
      </c>
      <c r="Y25" s="186"/>
      <c r="Z25" s="186"/>
      <c r="AA25" s="186"/>
      <c r="AB25" s="186"/>
      <c r="AC25" s="186"/>
      <c r="AD25" s="186"/>
      <c r="AE25" s="186"/>
      <c r="AF25" s="186"/>
      <c r="AG25" s="186"/>
      <c r="AH25" s="3"/>
      <c r="AI25" s="3"/>
      <c r="AJ25" s="3"/>
    </row>
    <row r="26" spans="1:39" ht="12.75" customHeight="1">
      <c r="A26" s="109" t="s">
        <v>9</v>
      </c>
      <c r="B26" s="13">
        <v>1</v>
      </c>
      <c r="C26" s="13">
        <v>2</v>
      </c>
      <c r="D26" s="13">
        <v>3</v>
      </c>
      <c r="E26" s="13">
        <v>4</v>
      </c>
      <c r="F26" s="13">
        <v>5</v>
      </c>
      <c r="G26" s="13">
        <v>6</v>
      </c>
      <c r="H26" s="14" t="s">
        <v>10</v>
      </c>
      <c r="I26" s="41"/>
      <c r="J26" s="15"/>
      <c r="K26" s="16"/>
      <c r="L26" s="17"/>
      <c r="M26" s="6"/>
      <c r="N26" s="6"/>
      <c r="O26" s="5"/>
      <c r="W26" s="21" t="s">
        <v>12</v>
      </c>
      <c r="X26" s="1">
        <v>9701</v>
      </c>
      <c r="Y26" s="2">
        <v>9702</v>
      </c>
      <c r="Z26" s="2">
        <v>9801</v>
      </c>
      <c r="AA26" s="2">
        <v>9802</v>
      </c>
      <c r="AB26" s="2">
        <v>9901</v>
      </c>
      <c r="AC26" s="2">
        <v>9902</v>
      </c>
      <c r="AD26" s="22" t="s">
        <v>13</v>
      </c>
      <c r="AE26" s="22" t="s">
        <v>14</v>
      </c>
      <c r="AF26" s="22" t="s">
        <v>15</v>
      </c>
      <c r="AG26" s="22" t="s">
        <v>16</v>
      </c>
      <c r="AH26" s="22" t="s">
        <v>17</v>
      </c>
      <c r="AI26" s="22" t="s">
        <v>18</v>
      </c>
      <c r="AJ26" s="22" t="s">
        <v>19</v>
      </c>
      <c r="AK26" s="22" t="s">
        <v>20</v>
      </c>
      <c r="AL26" s="22" t="s">
        <v>21</v>
      </c>
      <c r="AM26" s="22" t="s">
        <v>22</v>
      </c>
    </row>
    <row r="27" spans="1:39" ht="12.75" customHeight="1">
      <c r="A27" s="13">
        <v>9702</v>
      </c>
      <c r="B27" s="13">
        <v>734</v>
      </c>
      <c r="C27" s="13"/>
      <c r="D27" s="13"/>
      <c r="E27" s="13"/>
      <c r="F27" s="13"/>
      <c r="G27" s="13"/>
      <c r="H27" s="19"/>
      <c r="I27" s="41"/>
      <c r="J27" s="15"/>
      <c r="K27" s="16"/>
      <c r="L27" s="17"/>
      <c r="M27" s="20">
        <f>B27</f>
        <v>734</v>
      </c>
      <c r="N27" s="6"/>
      <c r="O27" s="5"/>
      <c r="V27" s="42"/>
      <c r="W27" s="24" t="s">
        <v>23</v>
      </c>
      <c r="X27" s="23">
        <f t="shared" ref="X27:X31" si="10">M6/M5</f>
        <v>0.875</v>
      </c>
      <c r="Y27" s="23">
        <f t="shared" ref="Y27:Y31" si="11">M28/M27</f>
        <v>0.7561307901907357</v>
      </c>
      <c r="Z27" s="23">
        <f t="shared" ref="Z27:Z31" si="12">M50/M49</f>
        <v>0.83870967741935487</v>
      </c>
      <c r="AA27" s="23">
        <f t="shared" ref="AA27:AA31" si="13">M70/M69</f>
        <v>0.82860385925085134</v>
      </c>
      <c r="AB27" s="23">
        <f t="shared" ref="AB27:AB31" si="14">M90/M89</f>
        <v>0.56862745098039214</v>
      </c>
      <c r="AC27" s="23">
        <f t="shared" ref="AC27:AC31" si="15">M108/M107</f>
        <v>0.73036896877956481</v>
      </c>
      <c r="AD27" s="23">
        <f t="shared" ref="AD27:AD31" si="16">M126/M125</f>
        <v>0.65853658536585369</v>
      </c>
      <c r="AE27" s="23">
        <f t="shared" ref="AE27:AE31" si="17">N142</f>
        <v>0.78551269990592665</v>
      </c>
      <c r="AF27" s="23">
        <f t="shared" ref="AF27:AF31" si="18">N161</f>
        <v>0.64102564102564108</v>
      </c>
      <c r="AG27" s="23">
        <f t="shared" ref="AG27:AG31" si="19">N178</f>
        <v>0.77129186602870814</v>
      </c>
      <c r="AH27" s="3">
        <f t="shared" ref="AH27:AH31" si="20">N199</f>
        <v>0.46666666666666667</v>
      </c>
      <c r="AI27" s="3">
        <f t="shared" ref="AI27:AI31" si="21">N217</f>
        <v>0.7186183656276327</v>
      </c>
      <c r="AJ27" s="3">
        <f t="shared" ref="AJ27:AJ30" si="22">N235</f>
        <v>0.52173913043478259</v>
      </c>
      <c r="AK27" s="3">
        <f t="shared" ref="AK27:AK30" si="23">N251</f>
        <v>0.79918032786885251</v>
      </c>
      <c r="AL27" s="3">
        <f t="shared" ref="AL27:AL28" si="24">N267</f>
        <v>0.59340659340659341</v>
      </c>
      <c r="AM27" s="3">
        <f>N281</f>
        <v>0.81776556776556775</v>
      </c>
    </row>
    <row r="28" spans="1:39" ht="12.75" customHeight="1">
      <c r="A28" s="13">
        <v>9801</v>
      </c>
      <c r="B28" s="13"/>
      <c r="C28" s="13">
        <v>553</v>
      </c>
      <c r="D28" s="13"/>
      <c r="E28" s="13"/>
      <c r="F28" s="13"/>
      <c r="G28" s="13"/>
      <c r="H28" s="19"/>
      <c r="I28" s="41"/>
      <c r="J28" s="15"/>
      <c r="K28" s="16"/>
      <c r="L28" s="17">
        <f>C28/B27</f>
        <v>0.75340599455040869</v>
      </c>
      <c r="M28" s="20">
        <v>555</v>
      </c>
      <c r="N28" s="3">
        <f t="shared" ref="N28:N38" si="25">M28/M27</f>
        <v>0.7561307901907357</v>
      </c>
      <c r="O28" s="5">
        <f t="shared" ref="O28:O38" si="26">100%-N28</f>
        <v>0.2438692098092643</v>
      </c>
      <c r="W28" s="24" t="s">
        <v>24</v>
      </c>
      <c r="X28" s="23">
        <f t="shared" si="10"/>
        <v>0.80952380952380953</v>
      </c>
      <c r="Y28" s="23">
        <f t="shared" si="11"/>
        <v>0.91351351351351351</v>
      </c>
      <c r="Z28" s="23">
        <f t="shared" si="12"/>
        <v>0.92307692307692313</v>
      </c>
      <c r="AA28" s="23">
        <f t="shared" si="13"/>
        <v>0.91095890410958902</v>
      </c>
      <c r="AB28" s="23">
        <f t="shared" si="14"/>
        <v>0.75862068965517238</v>
      </c>
      <c r="AC28" s="23">
        <f t="shared" si="15"/>
        <v>0.90803108808290156</v>
      </c>
      <c r="AD28" s="23">
        <f t="shared" si="16"/>
        <v>0.92592592592592593</v>
      </c>
      <c r="AE28" s="23">
        <f t="shared" si="17"/>
        <v>0.91377245508982041</v>
      </c>
      <c r="AF28" s="23">
        <f t="shared" si="18"/>
        <v>0.88</v>
      </c>
      <c r="AG28" s="23">
        <f t="shared" si="19"/>
        <v>0.91191066997518611</v>
      </c>
      <c r="AH28" s="3">
        <f t="shared" si="20"/>
        <v>0.75</v>
      </c>
      <c r="AI28" s="3">
        <f t="shared" si="21"/>
        <v>0.93200468933177028</v>
      </c>
      <c r="AJ28" s="3">
        <f t="shared" si="22"/>
        <v>0.89583333333333337</v>
      </c>
      <c r="AK28" s="3">
        <f t="shared" si="23"/>
        <v>0.87589743589743585</v>
      </c>
      <c r="AL28" s="3">
        <f t="shared" si="24"/>
        <v>0.85185185185185186</v>
      </c>
    </row>
    <row r="29" spans="1:39" ht="12.75" customHeight="1">
      <c r="A29" s="13">
        <v>9802</v>
      </c>
      <c r="B29" s="13"/>
      <c r="C29" s="13"/>
      <c r="D29" s="13">
        <v>460</v>
      </c>
      <c r="E29" s="13"/>
      <c r="F29" s="13"/>
      <c r="G29" s="13"/>
      <c r="H29" s="19"/>
      <c r="I29" s="41"/>
      <c r="J29" s="15"/>
      <c r="K29" s="16"/>
      <c r="L29" s="17">
        <f>D29/C28</f>
        <v>0.83182640144665465</v>
      </c>
      <c r="M29" s="20">
        <v>507</v>
      </c>
      <c r="N29" s="3">
        <f t="shared" si="25"/>
        <v>0.91351351351351351</v>
      </c>
      <c r="O29" s="5">
        <f t="shared" si="26"/>
        <v>8.6486486486486491E-2</v>
      </c>
      <c r="W29" s="24" t="s">
        <v>25</v>
      </c>
      <c r="X29" s="23">
        <f t="shared" si="10"/>
        <v>0.76470588235294112</v>
      </c>
      <c r="Y29" s="23">
        <f t="shared" si="11"/>
        <v>0.95069033530571989</v>
      </c>
      <c r="Z29" s="23">
        <f t="shared" si="12"/>
        <v>0.79166666666666663</v>
      </c>
      <c r="AA29" s="23">
        <f t="shared" si="13"/>
        <v>0.90375939849624065</v>
      </c>
      <c r="AB29" s="23">
        <f t="shared" si="14"/>
        <v>0.68181818181818177</v>
      </c>
      <c r="AC29" s="23">
        <f t="shared" si="15"/>
        <v>0.93295292439372324</v>
      </c>
      <c r="AD29" s="23">
        <f t="shared" si="16"/>
        <v>0.68</v>
      </c>
      <c r="AE29" s="23">
        <f t="shared" si="17"/>
        <v>0.94495412844036697</v>
      </c>
      <c r="AF29" s="23">
        <f t="shared" si="18"/>
        <v>0.90909090909090906</v>
      </c>
      <c r="AG29" s="23">
        <f t="shared" si="19"/>
        <v>0.90204081632653066</v>
      </c>
      <c r="AH29" s="3">
        <f t="shared" si="20"/>
        <v>0.95238095238095233</v>
      </c>
      <c r="AI29" s="3">
        <f t="shared" si="21"/>
        <v>0.91069182389937109</v>
      </c>
      <c r="AJ29" s="3">
        <f t="shared" si="22"/>
        <v>0.83720930232558144</v>
      </c>
      <c r="AK29" s="3">
        <f t="shared" si="23"/>
        <v>0.89929742388758782</v>
      </c>
      <c r="AL29" s="3">
        <f>N276</f>
        <v>0</v>
      </c>
    </row>
    <row r="30" spans="1:39" ht="12.75" customHeight="1">
      <c r="A30" s="13">
        <v>9901</v>
      </c>
      <c r="B30" s="13"/>
      <c r="C30" s="13"/>
      <c r="D30" s="13"/>
      <c r="E30" s="13">
        <v>401</v>
      </c>
      <c r="F30" s="13"/>
      <c r="G30" s="13"/>
      <c r="H30" s="19">
        <v>13</v>
      </c>
      <c r="I30" s="41"/>
      <c r="J30" s="15"/>
      <c r="K30" s="16"/>
      <c r="L30" s="17">
        <f>E30/D29</f>
        <v>0.87173913043478257</v>
      </c>
      <c r="M30" s="20">
        <v>482</v>
      </c>
      <c r="N30" s="3">
        <f t="shared" si="25"/>
        <v>0.95069033530571989</v>
      </c>
      <c r="O30" s="5">
        <f t="shared" si="26"/>
        <v>4.9309664694280109E-2</v>
      </c>
      <c r="W30" s="24" t="s">
        <v>26</v>
      </c>
      <c r="X30" s="23">
        <f t="shared" si="10"/>
        <v>1.0384615384615385</v>
      </c>
      <c r="Y30" s="23">
        <f t="shared" si="11"/>
        <v>0.92323651452282163</v>
      </c>
      <c r="Z30" s="23">
        <f t="shared" si="12"/>
        <v>0.84210526315789469</v>
      </c>
      <c r="AA30" s="23">
        <f t="shared" si="13"/>
        <v>0.93677204658901825</v>
      </c>
      <c r="AB30" s="23">
        <f t="shared" si="14"/>
        <v>1.0666666666666667</v>
      </c>
      <c r="AC30" s="23">
        <f t="shared" si="15"/>
        <v>0.92354740061162077</v>
      </c>
      <c r="AD30" s="23">
        <f t="shared" si="16"/>
        <v>0.82352941176470584</v>
      </c>
      <c r="AE30" s="23">
        <f t="shared" si="17"/>
        <v>0.91816920943134539</v>
      </c>
      <c r="AF30" s="23">
        <f t="shared" si="18"/>
        <v>1</v>
      </c>
      <c r="AG30" s="23">
        <f t="shared" si="19"/>
        <v>0.92156862745098034</v>
      </c>
      <c r="AH30" s="3">
        <f t="shared" si="20"/>
        <v>0.95</v>
      </c>
      <c r="AI30" s="3">
        <f t="shared" si="21"/>
        <v>0.93093922651933703</v>
      </c>
      <c r="AJ30" s="3">
        <f t="shared" si="22"/>
        <v>0.88888888888888884</v>
      </c>
      <c r="AK30" s="3">
        <f t="shared" si="23"/>
        <v>0.94140625</v>
      </c>
    </row>
    <row r="31" spans="1:39" ht="12.75" customHeight="1">
      <c r="A31" s="13">
        <v>9902</v>
      </c>
      <c r="B31" s="13"/>
      <c r="C31" s="13"/>
      <c r="D31" s="13"/>
      <c r="E31" s="13"/>
      <c r="F31" s="13">
        <v>361</v>
      </c>
      <c r="G31" s="13"/>
      <c r="H31" s="19">
        <v>3</v>
      </c>
      <c r="I31" s="41"/>
      <c r="J31" s="15"/>
      <c r="K31" s="16"/>
      <c r="L31" s="17">
        <f>F31/E30</f>
        <v>0.90024937655860349</v>
      </c>
      <c r="M31" s="20">
        <v>445</v>
      </c>
      <c r="N31" s="3">
        <f t="shared" si="25"/>
        <v>0.92323651452282163</v>
      </c>
      <c r="O31" s="5">
        <f t="shared" si="26"/>
        <v>7.6763485477178373E-2</v>
      </c>
      <c r="W31" s="24" t="s">
        <v>27</v>
      </c>
      <c r="X31" s="23">
        <f t="shared" si="10"/>
        <v>0.88888888888888884</v>
      </c>
      <c r="Y31" s="23">
        <f t="shared" si="11"/>
        <v>0.95280898876404496</v>
      </c>
      <c r="Z31" s="23">
        <f t="shared" si="12"/>
        <v>0.75</v>
      </c>
      <c r="AA31" s="23">
        <f t="shared" si="13"/>
        <v>0.94849023090586149</v>
      </c>
      <c r="AB31" s="23">
        <f t="shared" si="14"/>
        <v>0.875</v>
      </c>
      <c r="AC31" s="23">
        <f t="shared" si="15"/>
        <v>0.94867549668874174</v>
      </c>
      <c r="AD31" s="23">
        <f t="shared" si="16"/>
        <v>1</v>
      </c>
      <c r="AE31" s="23">
        <f t="shared" si="17"/>
        <v>0.90030211480362543</v>
      </c>
      <c r="AF31" s="23">
        <f t="shared" si="18"/>
        <v>0.7</v>
      </c>
      <c r="AG31" s="23">
        <f t="shared" si="19"/>
        <v>0.90998363338788868</v>
      </c>
      <c r="AH31" s="3">
        <f t="shared" si="20"/>
        <v>0</v>
      </c>
      <c r="AI31" s="3">
        <f t="shared" si="21"/>
        <v>0.91988130563798221</v>
      </c>
      <c r="AJ31" s="3">
        <f>N246</f>
        <v>0</v>
      </c>
    </row>
    <row r="32" spans="1:39" ht="12.75" customHeight="1">
      <c r="A32" s="27" t="s">
        <v>13</v>
      </c>
      <c r="B32" s="13"/>
      <c r="C32" s="13"/>
      <c r="D32" s="13"/>
      <c r="E32" s="13"/>
      <c r="F32" s="13"/>
      <c r="G32" s="13">
        <v>361</v>
      </c>
      <c r="H32" s="19">
        <v>267</v>
      </c>
      <c r="I32" s="41"/>
      <c r="J32" s="15"/>
      <c r="K32" s="16"/>
      <c r="L32" s="17">
        <f>G32/F31</f>
        <v>1</v>
      </c>
      <c r="M32" s="20">
        <v>424</v>
      </c>
      <c r="N32" s="3">
        <f t="shared" si="25"/>
        <v>0.95280898876404496</v>
      </c>
      <c r="O32" s="5">
        <f t="shared" si="26"/>
        <v>4.7191011235955038E-2</v>
      </c>
      <c r="W32" s="28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9"/>
      <c r="AI32" s="3"/>
      <c r="AJ32" s="3"/>
    </row>
    <row r="33" spans="1:39" ht="12.75" customHeight="1">
      <c r="A33" s="27" t="s">
        <v>14</v>
      </c>
      <c r="B33" s="13"/>
      <c r="C33" s="13"/>
      <c r="D33" s="13"/>
      <c r="E33" s="13"/>
      <c r="F33" s="13"/>
      <c r="G33" s="13">
        <v>83</v>
      </c>
      <c r="H33" s="19">
        <v>71</v>
      </c>
      <c r="I33" s="41"/>
      <c r="J33" s="15"/>
      <c r="K33" s="16"/>
      <c r="L33" s="17"/>
      <c r="M33" s="20">
        <v>89</v>
      </c>
      <c r="N33" s="3">
        <f t="shared" si="25"/>
        <v>0.2099056603773585</v>
      </c>
      <c r="O33" s="5">
        <f t="shared" si="26"/>
        <v>0.79009433962264153</v>
      </c>
      <c r="W33" s="28"/>
      <c r="X33" s="23"/>
      <c r="Y33" s="23"/>
      <c r="Z33" s="23"/>
      <c r="AA33" s="23"/>
      <c r="AB33" s="23"/>
      <c r="AC33" s="23"/>
      <c r="AD33" s="23"/>
      <c r="AE33" s="23"/>
      <c r="AF33" s="25"/>
      <c r="AG33" s="25"/>
      <c r="AH33" s="29"/>
      <c r="AI33" s="3"/>
      <c r="AJ33" s="3"/>
    </row>
    <row r="34" spans="1:39" ht="12.75" customHeight="1">
      <c r="A34" s="27" t="s">
        <v>15</v>
      </c>
      <c r="B34" s="13"/>
      <c r="C34" s="13"/>
      <c r="D34" s="13"/>
      <c r="E34" s="13"/>
      <c r="F34" s="13"/>
      <c r="G34" s="13">
        <v>28</v>
      </c>
      <c r="H34" s="19">
        <v>38</v>
      </c>
      <c r="I34" s="41"/>
      <c r="J34" s="15"/>
      <c r="K34" s="16"/>
      <c r="L34" s="17"/>
      <c r="M34" s="20">
        <v>29</v>
      </c>
      <c r="N34" s="3">
        <f t="shared" si="25"/>
        <v>0.3258426966292135</v>
      </c>
      <c r="O34" s="5">
        <f t="shared" si="26"/>
        <v>0.6741573033707865</v>
      </c>
      <c r="W34" s="27"/>
      <c r="X34" s="23"/>
      <c r="Y34" s="23"/>
      <c r="Z34" s="23"/>
      <c r="AA34" s="23"/>
      <c r="AB34" s="25"/>
      <c r="AC34" s="25"/>
      <c r="AD34" s="25"/>
      <c r="AE34" s="25"/>
      <c r="AF34" s="25"/>
      <c r="AG34" s="25"/>
      <c r="AH34" s="29"/>
      <c r="AI34" s="3"/>
      <c r="AJ34" s="3"/>
    </row>
    <row r="35" spans="1:39" ht="12.75" customHeight="1">
      <c r="A35" s="27" t="s">
        <v>16</v>
      </c>
      <c r="B35" s="13"/>
      <c r="C35" s="13"/>
      <c r="D35" s="13"/>
      <c r="E35" s="13"/>
      <c r="F35" s="13"/>
      <c r="G35" s="13">
        <v>7</v>
      </c>
      <c r="H35" s="19">
        <v>8</v>
      </c>
      <c r="I35" s="41"/>
      <c r="J35" s="15"/>
      <c r="K35" s="16"/>
      <c r="L35" s="17"/>
      <c r="M35" s="20">
        <v>7</v>
      </c>
      <c r="N35" s="3">
        <f t="shared" si="25"/>
        <v>0.2413793103448276</v>
      </c>
      <c r="O35" s="5">
        <f t="shared" si="26"/>
        <v>0.75862068965517238</v>
      </c>
      <c r="P35" s="4" t="s">
        <v>3</v>
      </c>
      <c r="W35" s="27"/>
      <c r="X35" s="3"/>
      <c r="Y35" s="3"/>
      <c r="Z35" s="3"/>
      <c r="AA35" s="29"/>
      <c r="AB35" s="29"/>
      <c r="AC35" s="29"/>
      <c r="AD35" s="29"/>
      <c r="AE35" s="29"/>
      <c r="AF35" s="29"/>
      <c r="AG35" s="29"/>
      <c r="AH35" s="29"/>
      <c r="AI35" s="3"/>
      <c r="AJ35" s="3"/>
    </row>
    <row r="36" spans="1:39" ht="12.75" customHeight="1">
      <c r="A36" s="27" t="s">
        <v>17</v>
      </c>
      <c r="B36" s="13"/>
      <c r="C36" s="13"/>
      <c r="D36" s="13"/>
      <c r="E36" s="13"/>
      <c r="F36" s="13"/>
      <c r="G36" s="13">
        <v>3</v>
      </c>
      <c r="H36" s="19">
        <v>4</v>
      </c>
      <c r="I36" s="41"/>
      <c r="J36" s="15"/>
      <c r="K36" s="16"/>
      <c r="L36" s="17"/>
      <c r="M36" s="20">
        <v>3</v>
      </c>
      <c r="N36" s="3">
        <f t="shared" si="25"/>
        <v>0.42857142857142855</v>
      </c>
      <c r="O36" s="5">
        <f t="shared" si="26"/>
        <v>0.5714285714285714</v>
      </c>
      <c r="P36" s="4">
        <v>9701</v>
      </c>
      <c r="Q36" s="3">
        <f>J20</f>
        <v>0.3125</v>
      </c>
      <c r="W36" s="27"/>
      <c r="X36" s="3"/>
      <c r="Y36" s="3"/>
      <c r="Z36" s="29"/>
      <c r="AA36" s="29"/>
      <c r="AB36" s="29"/>
      <c r="AC36" s="29"/>
      <c r="AD36" s="29"/>
      <c r="AE36" s="29"/>
      <c r="AF36" s="29"/>
      <c r="AG36" s="29"/>
      <c r="AH36" s="29"/>
      <c r="AI36" s="3"/>
      <c r="AJ36" s="3"/>
    </row>
    <row r="37" spans="1:39" ht="12.75" customHeight="1">
      <c r="A37" s="27" t="s">
        <v>18</v>
      </c>
      <c r="B37" s="13"/>
      <c r="C37" s="13"/>
      <c r="D37" s="13"/>
      <c r="E37" s="13"/>
      <c r="F37" s="13"/>
      <c r="G37" s="13">
        <v>1</v>
      </c>
      <c r="H37" s="19">
        <v>2</v>
      </c>
      <c r="I37" s="41"/>
      <c r="J37" s="15"/>
      <c r="K37" s="16"/>
      <c r="L37" s="17"/>
      <c r="M37" s="20">
        <v>1</v>
      </c>
      <c r="N37" s="3">
        <f t="shared" si="25"/>
        <v>0.33333333333333331</v>
      </c>
      <c r="O37" s="5">
        <f t="shared" si="26"/>
        <v>0.66666666666666674</v>
      </c>
      <c r="P37" s="4">
        <v>9702</v>
      </c>
      <c r="Q37" s="3">
        <f>J42</f>
        <v>0.55449591280653954</v>
      </c>
      <c r="W37" s="27"/>
      <c r="X37" s="3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3"/>
      <c r="AJ37" s="3"/>
    </row>
    <row r="38" spans="1:39" ht="12.75" customHeight="1">
      <c r="A38" s="27" t="s">
        <v>19</v>
      </c>
      <c r="B38" s="13"/>
      <c r="C38" s="13"/>
      <c r="D38" s="13"/>
      <c r="E38" s="13"/>
      <c r="F38" s="13"/>
      <c r="G38" s="13"/>
      <c r="H38" s="19"/>
      <c r="I38" s="41"/>
      <c r="J38" s="15"/>
      <c r="K38" s="16"/>
      <c r="L38" s="17"/>
      <c r="M38" s="20"/>
      <c r="N38" s="3">
        <f t="shared" si="25"/>
        <v>0</v>
      </c>
      <c r="O38" s="5">
        <f t="shared" si="26"/>
        <v>1</v>
      </c>
      <c r="P38" s="4">
        <v>9801</v>
      </c>
      <c r="Q38" s="3">
        <f>J63</f>
        <v>0.41935483870967744</v>
      </c>
      <c r="W38" s="31"/>
      <c r="X38" s="3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3"/>
      <c r="AJ38" s="3"/>
    </row>
    <row r="39" spans="1:39" ht="12.75" customHeight="1">
      <c r="A39" s="27" t="s">
        <v>20</v>
      </c>
      <c r="B39" s="32"/>
      <c r="C39" s="32"/>
      <c r="D39" s="32"/>
      <c r="E39" s="32">
        <v>1</v>
      </c>
      <c r="F39" s="32"/>
      <c r="G39" s="66"/>
      <c r="H39" s="33"/>
      <c r="I39" s="5"/>
      <c r="J39" s="5"/>
      <c r="K39" s="32"/>
      <c r="L39" s="5"/>
      <c r="M39" s="20">
        <v>1</v>
      </c>
      <c r="N39" s="3"/>
      <c r="O39" s="5"/>
      <c r="P39" s="4">
        <v>9802</v>
      </c>
      <c r="Q39" s="3">
        <f>J83</f>
        <v>0.57207718501702609</v>
      </c>
      <c r="W39" s="31"/>
      <c r="X39" s="3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3"/>
      <c r="AJ39" s="3"/>
    </row>
    <row r="40" spans="1:39" ht="12.75" customHeight="1">
      <c r="A40" s="31" t="s">
        <v>21</v>
      </c>
      <c r="B40" s="32"/>
      <c r="C40" s="32"/>
      <c r="D40" s="32"/>
      <c r="E40" s="32"/>
      <c r="F40" s="32"/>
      <c r="G40" s="32">
        <v>1</v>
      </c>
      <c r="H40" s="33">
        <v>1</v>
      </c>
      <c r="I40" s="5"/>
      <c r="J40" s="5"/>
      <c r="K40" s="32"/>
      <c r="L40" s="5"/>
      <c r="M40" s="20">
        <v>1</v>
      </c>
      <c r="N40" s="3"/>
      <c r="O40" s="5"/>
      <c r="P40" s="4">
        <v>9901</v>
      </c>
      <c r="Q40" s="5">
        <f>J101</f>
        <v>0.25490196078431371</v>
      </c>
      <c r="W40" s="31"/>
      <c r="X40" s="3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3"/>
      <c r="AJ40" s="3"/>
    </row>
    <row r="41" spans="1:39" ht="12.75" customHeight="1">
      <c r="A41" s="31" t="s">
        <v>22</v>
      </c>
      <c r="B41" s="32"/>
      <c r="C41" s="32"/>
      <c r="D41" s="32"/>
      <c r="E41" s="32"/>
      <c r="F41" s="32"/>
      <c r="G41" s="32"/>
      <c r="H41" s="33"/>
      <c r="I41" s="5"/>
      <c r="J41" s="5"/>
      <c r="K41" s="32"/>
      <c r="L41" s="5"/>
      <c r="M41" s="20"/>
      <c r="N41" s="3"/>
      <c r="O41" s="5"/>
      <c r="P41" s="4">
        <v>9902</v>
      </c>
      <c r="Q41" s="5">
        <f>J118</f>
        <v>0.50141911069063383</v>
      </c>
      <c r="W41" s="31"/>
      <c r="X41" s="3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3"/>
      <c r="AJ41" s="3"/>
    </row>
    <row r="42" spans="1:39" ht="12.75" customHeight="1">
      <c r="G42" s="32">
        <f>SUM(G32:G38)</f>
        <v>483</v>
      </c>
      <c r="H42" s="33">
        <f>SUM(H30:H40)</f>
        <v>407</v>
      </c>
      <c r="I42" s="5">
        <f>(SUM(H30:H32)/B27)</f>
        <v>0.38555858310626701</v>
      </c>
      <c r="J42" s="5">
        <f>H42/B27</f>
        <v>0.55449591280653954</v>
      </c>
      <c r="K42" s="5">
        <f>J42-I42</f>
        <v>0.16893732970027253</v>
      </c>
      <c r="L42" s="5"/>
      <c r="M42" s="6"/>
      <c r="N42" s="6"/>
      <c r="O42" s="5"/>
      <c r="P42" s="30" t="s">
        <v>13</v>
      </c>
      <c r="Q42" s="5">
        <f>J135</f>
        <v>0.1951219512195122</v>
      </c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9" ht="12.75" customHeight="1">
      <c r="I43" s="5"/>
      <c r="J43" s="5"/>
      <c r="L43" s="5"/>
      <c r="M43" s="6"/>
      <c r="N43" s="6"/>
      <c r="O43" s="5"/>
      <c r="P43" s="30" t="s">
        <v>14</v>
      </c>
      <c r="Q43" s="5">
        <f>J154</f>
        <v>0.4487300094073377</v>
      </c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9" ht="12.75" customHeight="1">
      <c r="A44" s="35" t="s">
        <v>28</v>
      </c>
      <c r="B44" s="35"/>
      <c r="C44" s="35"/>
      <c r="D44" s="36"/>
      <c r="E44" s="36"/>
      <c r="G44" s="37">
        <f>((H30*4)+(H31*5)+(H32*6)+(H33*7)+(H34*8)+(H35*9)+(H36*10)+(H37*11)+(H40*14))/H42</f>
        <v>6.4324324324324325</v>
      </c>
      <c r="I44" s="5"/>
      <c r="J44" s="5"/>
      <c r="L44" s="5"/>
      <c r="M44" s="6"/>
      <c r="N44" s="6"/>
      <c r="O44" s="5"/>
      <c r="P44" s="30" t="s">
        <v>15</v>
      </c>
      <c r="Q44" s="5">
        <f>J171</f>
        <v>0.4358974358974359</v>
      </c>
      <c r="W44" s="40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3"/>
      <c r="AJ44" s="3"/>
    </row>
    <row r="45" spans="1:39" ht="12.75" customHeight="1">
      <c r="I45" s="5"/>
      <c r="J45" s="5"/>
      <c r="L45" s="5"/>
      <c r="M45" s="6"/>
      <c r="N45" s="6"/>
      <c r="O45" s="5"/>
      <c r="P45" s="30" t="s">
        <v>16</v>
      </c>
      <c r="Q45" s="5">
        <f>J192</f>
        <v>0.50430622009569381</v>
      </c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9" ht="12.75" customHeight="1">
      <c r="A46" s="44" t="s">
        <v>31</v>
      </c>
      <c r="I46" s="5"/>
      <c r="J46" s="5"/>
      <c r="L46" s="5"/>
      <c r="M46" s="6"/>
      <c r="N46" s="6"/>
      <c r="O46" s="5"/>
      <c r="P46" s="30" t="s">
        <v>17</v>
      </c>
      <c r="Q46" s="5">
        <f>J211</f>
        <v>0.23333333333333334</v>
      </c>
      <c r="W46" s="4"/>
      <c r="X46" s="11" t="s">
        <v>32</v>
      </c>
      <c r="Y46" s="11"/>
      <c r="Z46" s="11"/>
      <c r="AA46" s="11"/>
      <c r="AB46" s="11"/>
      <c r="AC46" s="11"/>
      <c r="AD46" s="11"/>
      <c r="AE46" s="11"/>
      <c r="AF46" s="11"/>
      <c r="AG46" s="11"/>
      <c r="AH46" s="45"/>
      <c r="AI46" s="3"/>
      <c r="AJ46" s="3"/>
    </row>
    <row r="47" spans="1:39" ht="25.5" customHeight="1">
      <c r="B47" s="185" t="s">
        <v>1</v>
      </c>
      <c r="C47" s="186"/>
      <c r="D47" s="186"/>
      <c r="E47" s="186"/>
      <c r="F47" s="186"/>
      <c r="G47" s="186"/>
      <c r="I47" s="7" t="s">
        <v>2</v>
      </c>
      <c r="J47" s="7" t="s">
        <v>3</v>
      </c>
      <c r="K47" s="8" t="s">
        <v>4</v>
      </c>
      <c r="L47" s="7" t="s">
        <v>5</v>
      </c>
      <c r="M47" s="9" t="s">
        <v>6</v>
      </c>
      <c r="N47" s="9" t="s">
        <v>7</v>
      </c>
      <c r="O47" s="10" t="s">
        <v>8</v>
      </c>
      <c r="P47" s="30" t="s">
        <v>18</v>
      </c>
      <c r="Q47" s="5">
        <f>J229</f>
        <v>0.4945240101095198</v>
      </c>
      <c r="X47" s="187" t="s">
        <v>11</v>
      </c>
      <c r="Y47" s="186"/>
      <c r="Z47" s="186"/>
      <c r="AA47" s="186"/>
      <c r="AB47" s="186"/>
      <c r="AC47" s="186"/>
      <c r="AD47" s="186"/>
      <c r="AE47" s="186"/>
      <c r="AF47" s="186"/>
      <c r="AG47" s="186"/>
      <c r="AH47" s="3"/>
      <c r="AI47" s="3"/>
      <c r="AJ47" s="3"/>
    </row>
    <row r="48" spans="1:39" ht="12.75" customHeight="1">
      <c r="A48" s="12" t="s">
        <v>9</v>
      </c>
      <c r="B48" s="13">
        <v>1</v>
      </c>
      <c r="C48" s="13">
        <v>2</v>
      </c>
      <c r="D48" s="13">
        <v>3</v>
      </c>
      <c r="E48" s="13">
        <v>4</v>
      </c>
      <c r="F48" s="13">
        <v>5</v>
      </c>
      <c r="G48" s="13">
        <v>6</v>
      </c>
      <c r="H48" s="14" t="s">
        <v>10</v>
      </c>
      <c r="I48" s="15"/>
      <c r="J48" s="15"/>
      <c r="K48" s="16"/>
      <c r="L48" s="17"/>
      <c r="M48" s="6"/>
      <c r="N48" s="6"/>
      <c r="O48" s="5"/>
      <c r="P48" s="30" t="s">
        <v>19</v>
      </c>
      <c r="Q48" s="5">
        <f>J246</f>
        <v>0.20652173913043478</v>
      </c>
      <c r="W48" s="21" t="s">
        <v>12</v>
      </c>
      <c r="X48" s="1">
        <v>9701</v>
      </c>
      <c r="Y48" s="2">
        <v>9702</v>
      </c>
      <c r="Z48" s="2">
        <v>9801</v>
      </c>
      <c r="AA48" s="2">
        <v>9802</v>
      </c>
      <c r="AB48" s="2">
        <v>9901</v>
      </c>
      <c r="AC48" s="2">
        <v>9902</v>
      </c>
      <c r="AD48" s="22" t="s">
        <v>13</v>
      </c>
      <c r="AE48" s="22" t="s">
        <v>14</v>
      </c>
      <c r="AF48" s="22" t="s">
        <v>15</v>
      </c>
      <c r="AG48" s="22" t="s">
        <v>16</v>
      </c>
      <c r="AH48" s="22" t="s">
        <v>17</v>
      </c>
      <c r="AI48" s="22" t="s">
        <v>18</v>
      </c>
      <c r="AJ48" s="22" t="s">
        <v>19</v>
      </c>
      <c r="AK48" s="22" t="s">
        <v>20</v>
      </c>
      <c r="AL48" s="22" t="s">
        <v>21</v>
      </c>
      <c r="AM48" s="22" t="s">
        <v>22</v>
      </c>
    </row>
    <row r="49" spans="1:39" ht="12.75" customHeight="1">
      <c r="A49" s="13">
        <v>9801</v>
      </c>
      <c r="B49" s="13">
        <v>31</v>
      </c>
      <c r="C49" s="13"/>
      <c r="D49" s="13"/>
      <c r="E49" s="13"/>
      <c r="F49" s="13"/>
      <c r="G49" s="13"/>
      <c r="H49" s="19"/>
      <c r="I49" s="15"/>
      <c r="J49" s="15"/>
      <c r="K49" s="16"/>
      <c r="L49" s="17"/>
      <c r="M49" s="20">
        <f>B49</f>
        <v>31</v>
      </c>
      <c r="N49" s="6"/>
      <c r="O49" s="5"/>
      <c r="W49" s="24" t="s">
        <v>23</v>
      </c>
      <c r="X49" s="23">
        <f t="shared" ref="X49:AD49" si="27">100%-X27</f>
        <v>0.125</v>
      </c>
      <c r="Y49" s="23">
        <f t="shared" si="27"/>
        <v>0.2438692098092643</v>
      </c>
      <c r="Z49" s="23">
        <f t="shared" si="27"/>
        <v>0.16129032258064513</v>
      </c>
      <c r="AA49" s="23">
        <f t="shared" si="27"/>
        <v>0.17139614074914866</v>
      </c>
      <c r="AB49" s="23">
        <f t="shared" si="27"/>
        <v>0.43137254901960786</v>
      </c>
      <c r="AC49" s="23">
        <f t="shared" si="27"/>
        <v>0.26963103122043519</v>
      </c>
      <c r="AD49" s="23">
        <f t="shared" si="27"/>
        <v>0.34146341463414631</v>
      </c>
      <c r="AE49" s="23">
        <f t="shared" ref="AE49:AE53" si="28">O142</f>
        <v>0.21448730009407335</v>
      </c>
      <c r="AF49" s="23">
        <f t="shared" ref="AF49:AF53" si="29">O161</f>
        <v>0.35897435897435892</v>
      </c>
      <c r="AG49" s="23">
        <f t="shared" ref="AG49:AG53" si="30">O178</f>
        <v>0.22870813397129186</v>
      </c>
      <c r="AH49" s="3">
        <f t="shared" ref="AH49:AH53" si="31">O199</f>
        <v>0.53333333333333333</v>
      </c>
      <c r="AI49" s="3">
        <f t="shared" ref="AI49:AI53" si="32">O217</f>
        <v>0.2813816343723673</v>
      </c>
      <c r="AJ49" s="3">
        <f t="shared" ref="AJ49:AJ52" si="33">O235</f>
        <v>0.47826086956521741</v>
      </c>
      <c r="AK49" s="3">
        <f t="shared" ref="AK49:AK52" si="34">N251</f>
        <v>0.79918032786885251</v>
      </c>
      <c r="AL49" s="5">
        <f t="shared" ref="AL49:AL50" si="35">O267</f>
        <v>0.40659340659340659</v>
      </c>
      <c r="AM49" s="5">
        <f>O281</f>
        <v>0.18223443223443225</v>
      </c>
    </row>
    <row r="50" spans="1:39" ht="12.75" customHeight="1">
      <c r="A50" s="13">
        <v>9802</v>
      </c>
      <c r="B50" s="13"/>
      <c r="C50" s="13">
        <v>26</v>
      </c>
      <c r="D50" s="13"/>
      <c r="E50" s="13"/>
      <c r="F50" s="13"/>
      <c r="G50" s="13"/>
      <c r="H50" s="19"/>
      <c r="I50" s="15"/>
      <c r="J50" s="15"/>
      <c r="K50" s="16"/>
      <c r="L50" s="17">
        <f>C50/B49</f>
        <v>0.83870967741935487</v>
      </c>
      <c r="M50" s="20">
        <v>26</v>
      </c>
      <c r="N50" s="3">
        <f t="shared" ref="N50:N59" si="36">M50/M49</f>
        <v>0.83870967741935487</v>
      </c>
      <c r="O50" s="5">
        <f t="shared" ref="O50:O59" si="37">100%-N50</f>
        <v>0.16129032258064513</v>
      </c>
      <c r="W50" s="24" t="s">
        <v>24</v>
      </c>
      <c r="X50" s="23">
        <f t="shared" ref="X50:AD50" si="38">100%-X28</f>
        <v>0.19047619047619047</v>
      </c>
      <c r="Y50" s="23">
        <f t="shared" si="38"/>
        <v>8.6486486486486491E-2</v>
      </c>
      <c r="Z50" s="23">
        <f t="shared" si="38"/>
        <v>7.6923076923076872E-2</v>
      </c>
      <c r="AA50" s="23">
        <f t="shared" si="38"/>
        <v>8.9041095890410982E-2</v>
      </c>
      <c r="AB50" s="23">
        <f t="shared" si="38"/>
        <v>0.24137931034482762</v>
      </c>
      <c r="AC50" s="23">
        <f t="shared" si="38"/>
        <v>9.1968911917098439E-2</v>
      </c>
      <c r="AD50" s="23">
        <f t="shared" si="38"/>
        <v>7.407407407407407E-2</v>
      </c>
      <c r="AE50" s="23">
        <f t="shared" si="28"/>
        <v>8.6227544910179588E-2</v>
      </c>
      <c r="AF50" s="23">
        <f t="shared" si="29"/>
        <v>0.12</v>
      </c>
      <c r="AG50" s="23">
        <f t="shared" si="30"/>
        <v>8.8089330024813894E-2</v>
      </c>
      <c r="AH50" s="3">
        <f t="shared" si="31"/>
        <v>0.25</v>
      </c>
      <c r="AI50" s="3">
        <f t="shared" si="32"/>
        <v>6.7995310668229725E-2</v>
      </c>
      <c r="AJ50" s="3">
        <f t="shared" si="33"/>
        <v>0.10416666666666663</v>
      </c>
      <c r="AK50" s="3">
        <f t="shared" si="34"/>
        <v>0.87589743589743585</v>
      </c>
      <c r="AL50" s="5">
        <f t="shared" si="35"/>
        <v>0.14814814814814814</v>
      </c>
    </row>
    <row r="51" spans="1:39" ht="12.75" customHeight="1">
      <c r="A51" s="13">
        <v>9901</v>
      </c>
      <c r="B51" s="13"/>
      <c r="C51" s="13"/>
      <c r="D51" s="13">
        <v>23</v>
      </c>
      <c r="E51" s="13"/>
      <c r="F51" s="13"/>
      <c r="G51" s="13"/>
      <c r="H51" s="19"/>
      <c r="I51" s="15"/>
      <c r="J51" s="15"/>
      <c r="K51" s="16"/>
      <c r="L51" s="17">
        <f>D51/C50</f>
        <v>0.88461538461538458</v>
      </c>
      <c r="M51" s="20">
        <v>24</v>
      </c>
      <c r="N51" s="3">
        <f t="shared" si="36"/>
        <v>0.92307692307692313</v>
      </c>
      <c r="O51" s="5">
        <f t="shared" si="37"/>
        <v>7.6923076923076872E-2</v>
      </c>
      <c r="W51" s="24" t="s">
        <v>25</v>
      </c>
      <c r="X51" s="23">
        <f t="shared" ref="X51:AD51" si="39">100%-X29</f>
        <v>0.23529411764705888</v>
      </c>
      <c r="Y51" s="23">
        <f t="shared" si="39"/>
        <v>4.9309664694280109E-2</v>
      </c>
      <c r="Z51" s="23">
        <f t="shared" si="39"/>
        <v>0.20833333333333337</v>
      </c>
      <c r="AA51" s="23">
        <f t="shared" si="39"/>
        <v>9.6240601503759349E-2</v>
      </c>
      <c r="AB51" s="23">
        <f t="shared" si="39"/>
        <v>0.31818181818181823</v>
      </c>
      <c r="AC51" s="23">
        <f t="shared" si="39"/>
        <v>6.7047075606276763E-2</v>
      </c>
      <c r="AD51" s="23">
        <f t="shared" si="39"/>
        <v>0.31999999999999995</v>
      </c>
      <c r="AE51" s="23">
        <f t="shared" si="28"/>
        <v>5.5045871559633031E-2</v>
      </c>
      <c r="AF51" s="23">
        <f t="shared" si="29"/>
        <v>9.0909090909090939E-2</v>
      </c>
      <c r="AG51" s="23">
        <f t="shared" si="30"/>
        <v>9.7959183673469341E-2</v>
      </c>
      <c r="AH51" s="3">
        <f t="shared" si="31"/>
        <v>4.7619047619047672E-2</v>
      </c>
      <c r="AI51" s="3">
        <f t="shared" si="32"/>
        <v>8.9308176100628911E-2</v>
      </c>
      <c r="AJ51" s="3">
        <f t="shared" si="33"/>
        <v>0.16279069767441856</v>
      </c>
      <c r="AK51" s="3">
        <f t="shared" si="34"/>
        <v>0.89929742388758782</v>
      </c>
      <c r="AL51" s="5">
        <f>O276</f>
        <v>0</v>
      </c>
    </row>
    <row r="52" spans="1:39" ht="12.75" customHeight="1">
      <c r="A52" s="13">
        <v>9902</v>
      </c>
      <c r="B52" s="13"/>
      <c r="C52" s="13"/>
      <c r="D52" s="13"/>
      <c r="E52" s="13">
        <v>16</v>
      </c>
      <c r="F52" s="13"/>
      <c r="G52" s="13"/>
      <c r="H52" s="19"/>
      <c r="I52" s="15"/>
      <c r="J52" s="15"/>
      <c r="K52" s="16"/>
      <c r="L52" s="17">
        <f>E52/D51</f>
        <v>0.69565217391304346</v>
      </c>
      <c r="M52" s="20">
        <v>19</v>
      </c>
      <c r="N52" s="3">
        <f t="shared" si="36"/>
        <v>0.79166666666666663</v>
      </c>
      <c r="O52" s="5">
        <f t="shared" si="37"/>
        <v>0.20833333333333337</v>
      </c>
      <c r="W52" s="24" t="s">
        <v>26</v>
      </c>
      <c r="X52" s="23">
        <f t="shared" ref="X52:AD52" si="40">100%-X30</f>
        <v>-3.8461538461538547E-2</v>
      </c>
      <c r="Y52" s="23">
        <f t="shared" si="40"/>
        <v>7.6763485477178373E-2</v>
      </c>
      <c r="Z52" s="23">
        <f t="shared" si="40"/>
        <v>0.15789473684210531</v>
      </c>
      <c r="AA52" s="23">
        <f t="shared" si="40"/>
        <v>6.3227953410981752E-2</v>
      </c>
      <c r="AB52" s="23">
        <f t="shared" si="40"/>
        <v>-6.6666666666666652E-2</v>
      </c>
      <c r="AC52" s="23">
        <f t="shared" si="40"/>
        <v>7.6452599388379228E-2</v>
      </c>
      <c r="AD52" s="23">
        <f t="shared" si="40"/>
        <v>0.17647058823529416</v>
      </c>
      <c r="AE52" s="23">
        <f t="shared" si="28"/>
        <v>8.183079056865461E-2</v>
      </c>
      <c r="AF52" s="23">
        <f t="shared" si="29"/>
        <v>0</v>
      </c>
      <c r="AG52" s="23">
        <f t="shared" si="30"/>
        <v>7.8431372549019662E-2</v>
      </c>
      <c r="AH52" s="3">
        <f t="shared" si="31"/>
        <v>5.0000000000000044E-2</v>
      </c>
      <c r="AI52" s="3">
        <f t="shared" si="32"/>
        <v>6.9060773480662974E-2</v>
      </c>
      <c r="AJ52" s="3">
        <f t="shared" si="33"/>
        <v>0.11111111111111116</v>
      </c>
      <c r="AK52" s="3">
        <f t="shared" si="34"/>
        <v>0.94140625</v>
      </c>
    </row>
    <row r="53" spans="1:39" ht="12.75" customHeight="1">
      <c r="A53" s="27" t="s">
        <v>13</v>
      </c>
      <c r="B53" s="13"/>
      <c r="C53" s="13"/>
      <c r="D53" s="13"/>
      <c r="E53" s="13"/>
      <c r="F53" s="13">
        <v>10</v>
      </c>
      <c r="G53" s="13"/>
      <c r="H53" s="19">
        <v>2</v>
      </c>
      <c r="I53" s="15"/>
      <c r="J53" s="15"/>
      <c r="K53" s="16"/>
      <c r="L53" s="17">
        <f>F53/E52</f>
        <v>0.625</v>
      </c>
      <c r="M53" s="20">
        <v>16</v>
      </c>
      <c r="N53" s="3">
        <f t="shared" si="36"/>
        <v>0.84210526315789469</v>
      </c>
      <c r="O53" s="5">
        <f t="shared" si="37"/>
        <v>0.15789473684210531</v>
      </c>
      <c r="W53" s="24" t="s">
        <v>27</v>
      </c>
      <c r="X53" s="23">
        <f t="shared" ref="X53:AD53" si="41">100%-X31</f>
        <v>0.11111111111111116</v>
      </c>
      <c r="Y53" s="23">
        <f t="shared" si="41"/>
        <v>4.7191011235955038E-2</v>
      </c>
      <c r="Z53" s="23">
        <f t="shared" si="41"/>
        <v>0.25</v>
      </c>
      <c r="AA53" s="23">
        <f t="shared" si="41"/>
        <v>5.1509769094138513E-2</v>
      </c>
      <c r="AB53" s="23">
        <f t="shared" si="41"/>
        <v>0.125</v>
      </c>
      <c r="AC53" s="23">
        <f t="shared" si="41"/>
        <v>5.1324503311258263E-2</v>
      </c>
      <c r="AD53" s="23">
        <f t="shared" si="41"/>
        <v>0</v>
      </c>
      <c r="AE53" s="23">
        <f t="shared" si="28"/>
        <v>9.9697885196374569E-2</v>
      </c>
      <c r="AF53" s="23">
        <f t="shared" si="29"/>
        <v>0.30000000000000004</v>
      </c>
      <c r="AG53" s="23">
        <f t="shared" si="30"/>
        <v>9.001636661211132E-2</v>
      </c>
      <c r="AH53" s="3">
        <f t="shared" si="31"/>
        <v>0</v>
      </c>
      <c r="AI53" s="3">
        <f t="shared" si="32"/>
        <v>8.0118694362017795E-2</v>
      </c>
      <c r="AJ53" s="3">
        <f>O246</f>
        <v>0</v>
      </c>
    </row>
    <row r="54" spans="1:39" ht="12.75" customHeight="1">
      <c r="A54" s="27" t="s">
        <v>14</v>
      </c>
      <c r="B54" s="13"/>
      <c r="C54" s="13"/>
      <c r="D54" s="13"/>
      <c r="E54" s="13"/>
      <c r="F54" s="13"/>
      <c r="G54" s="13">
        <v>10</v>
      </c>
      <c r="H54" s="19">
        <v>2</v>
      </c>
      <c r="I54" s="15"/>
      <c r="J54" s="15"/>
      <c r="K54" s="16"/>
      <c r="L54" s="17">
        <f>G54/F53</f>
        <v>1</v>
      </c>
      <c r="M54" s="20">
        <v>12</v>
      </c>
      <c r="N54" s="3">
        <f t="shared" si="36"/>
        <v>0.75</v>
      </c>
      <c r="O54" s="5">
        <f t="shared" si="37"/>
        <v>0.25</v>
      </c>
      <c r="W54" s="28"/>
      <c r="X54" s="23"/>
      <c r="Y54" s="23"/>
      <c r="Z54" s="23"/>
      <c r="AA54" s="23"/>
      <c r="AB54" s="23"/>
      <c r="AC54" s="23"/>
      <c r="AD54" s="25"/>
      <c r="AE54" s="25"/>
      <c r="AF54" s="25"/>
      <c r="AG54" s="25"/>
      <c r="AH54" s="29"/>
      <c r="AI54" s="3"/>
      <c r="AJ54" s="3"/>
    </row>
    <row r="55" spans="1:39" ht="12.75" customHeight="1">
      <c r="A55" s="27" t="s">
        <v>15</v>
      </c>
      <c r="B55" s="13"/>
      <c r="C55" s="13"/>
      <c r="D55" s="13"/>
      <c r="E55" s="13"/>
      <c r="F55" s="13"/>
      <c r="G55" s="13">
        <v>7</v>
      </c>
      <c r="H55" s="19">
        <v>6</v>
      </c>
      <c r="I55" s="15"/>
      <c r="J55" s="15"/>
      <c r="K55" s="16"/>
      <c r="L55" s="17"/>
      <c r="M55" s="20">
        <v>8</v>
      </c>
      <c r="N55" s="3">
        <f t="shared" si="36"/>
        <v>0.66666666666666663</v>
      </c>
      <c r="O55" s="5">
        <f t="shared" si="37"/>
        <v>0.33333333333333337</v>
      </c>
      <c r="W55" s="28"/>
      <c r="X55" s="23"/>
      <c r="Y55" s="23"/>
      <c r="Z55" s="23"/>
      <c r="AA55" s="23"/>
      <c r="AB55" s="23"/>
      <c r="AC55" s="25"/>
      <c r="AD55" s="25"/>
      <c r="AE55" s="25"/>
      <c r="AF55" s="25"/>
      <c r="AG55" s="25"/>
      <c r="AH55" s="29"/>
      <c r="AI55" s="3"/>
      <c r="AJ55" s="3"/>
    </row>
    <row r="56" spans="1:39" ht="12.75" customHeight="1">
      <c r="A56" s="27" t="s">
        <v>16</v>
      </c>
      <c r="B56" s="13"/>
      <c r="C56" s="13"/>
      <c r="D56" s="13"/>
      <c r="E56" s="13"/>
      <c r="F56" s="13"/>
      <c r="G56" s="13">
        <v>1</v>
      </c>
      <c r="H56" s="19">
        <v>2</v>
      </c>
      <c r="I56" s="15"/>
      <c r="J56" s="15"/>
      <c r="K56" s="16"/>
      <c r="L56" s="17"/>
      <c r="M56" s="20">
        <v>1</v>
      </c>
      <c r="N56" s="3">
        <f t="shared" si="36"/>
        <v>0.125</v>
      </c>
      <c r="O56" s="5">
        <f t="shared" si="37"/>
        <v>0.875</v>
      </c>
      <c r="W56" s="27"/>
      <c r="X56" s="23"/>
      <c r="Y56" s="23"/>
      <c r="Z56" s="23"/>
      <c r="AA56" s="23"/>
      <c r="AB56" s="25"/>
      <c r="AC56" s="25"/>
      <c r="AD56" s="25"/>
      <c r="AE56" s="25"/>
      <c r="AF56" s="25"/>
      <c r="AG56" s="25"/>
      <c r="AH56" s="29"/>
      <c r="AI56" s="3"/>
      <c r="AJ56" s="3"/>
    </row>
    <row r="57" spans="1:39" ht="12.75" customHeight="1">
      <c r="A57" s="27" t="s">
        <v>17</v>
      </c>
      <c r="B57" s="13"/>
      <c r="C57" s="13"/>
      <c r="D57" s="13"/>
      <c r="E57" s="13"/>
      <c r="F57" s="13"/>
      <c r="G57" s="13"/>
      <c r="H57" s="19">
        <v>1</v>
      </c>
      <c r="I57" s="15"/>
      <c r="J57" s="15"/>
      <c r="K57" s="16"/>
      <c r="L57" s="17"/>
      <c r="M57" s="20"/>
      <c r="N57" s="3">
        <f t="shared" si="36"/>
        <v>0</v>
      </c>
      <c r="O57" s="5">
        <f t="shared" si="37"/>
        <v>1</v>
      </c>
      <c r="W57" s="46"/>
      <c r="X57" s="3"/>
      <c r="Y57" s="3"/>
      <c r="Z57" s="3"/>
      <c r="AA57" s="29"/>
      <c r="AB57" s="29"/>
      <c r="AC57" s="29"/>
      <c r="AD57" s="29"/>
      <c r="AE57" s="29"/>
      <c r="AF57" s="29"/>
      <c r="AG57" s="29"/>
      <c r="AH57" s="29"/>
      <c r="AI57" s="3"/>
      <c r="AJ57" s="3"/>
    </row>
    <row r="58" spans="1:39" ht="12.75" customHeight="1">
      <c r="A58" s="27" t="s">
        <v>18</v>
      </c>
      <c r="B58" s="13"/>
      <c r="C58" s="13"/>
      <c r="D58" s="13"/>
      <c r="E58" s="13"/>
      <c r="F58" s="13"/>
      <c r="G58" s="13"/>
      <c r="H58" s="19"/>
      <c r="I58" s="15"/>
      <c r="J58" s="15"/>
      <c r="K58" s="16"/>
      <c r="L58" s="17"/>
      <c r="M58" s="20"/>
      <c r="N58" s="3" t="e">
        <f t="shared" si="36"/>
        <v>#DIV/0!</v>
      </c>
      <c r="O58" s="5" t="e">
        <f t="shared" si="37"/>
        <v>#DIV/0!</v>
      </c>
      <c r="W58" s="31"/>
      <c r="X58" s="3"/>
      <c r="Y58" s="3"/>
      <c r="Z58" s="29"/>
      <c r="AA58" s="29"/>
      <c r="AB58" s="29"/>
      <c r="AC58" s="29"/>
      <c r="AD58" s="29"/>
      <c r="AE58" s="29"/>
      <c r="AF58" s="29"/>
      <c r="AG58" s="29"/>
      <c r="AH58" s="29"/>
      <c r="AI58" s="3"/>
      <c r="AJ58" s="3"/>
    </row>
    <row r="59" spans="1:39" ht="12.75" customHeight="1">
      <c r="A59" s="27" t="s">
        <v>19</v>
      </c>
      <c r="B59" s="13"/>
      <c r="C59" s="13"/>
      <c r="D59" s="13"/>
      <c r="E59" s="13"/>
      <c r="F59" s="13"/>
      <c r="G59" s="13"/>
      <c r="H59" s="19"/>
      <c r="I59" s="15"/>
      <c r="J59" s="15"/>
      <c r="K59" s="16"/>
      <c r="L59" s="17"/>
      <c r="M59" s="20"/>
      <c r="N59" s="3" t="e">
        <f t="shared" si="36"/>
        <v>#DIV/0!</v>
      </c>
      <c r="O59" s="5" t="e">
        <f t="shared" si="37"/>
        <v>#DIV/0!</v>
      </c>
      <c r="W59" s="31"/>
      <c r="X59" s="3"/>
      <c r="Y59" s="3"/>
      <c r="Z59" s="29"/>
      <c r="AA59" s="29"/>
      <c r="AB59" s="29"/>
      <c r="AC59" s="29"/>
      <c r="AD59" s="29"/>
      <c r="AE59" s="29"/>
      <c r="AF59" s="29"/>
      <c r="AG59" s="29"/>
      <c r="AH59" s="29"/>
      <c r="AI59" s="3"/>
      <c r="AJ59" s="3"/>
    </row>
    <row r="60" spans="1:39" ht="12.75" customHeight="1">
      <c r="A60" s="27" t="s">
        <v>20</v>
      </c>
      <c r="B60" s="32"/>
      <c r="C60" s="32"/>
      <c r="D60" s="32"/>
      <c r="E60" s="32"/>
      <c r="F60" s="32"/>
      <c r="G60" s="32"/>
      <c r="H60" s="33"/>
      <c r="I60" s="47"/>
      <c r="J60" s="47"/>
      <c r="K60" s="48"/>
      <c r="L60" s="47"/>
      <c r="M60" s="20"/>
      <c r="N60" s="3"/>
      <c r="O60" s="5"/>
      <c r="W60" s="31"/>
      <c r="X60" s="3"/>
      <c r="Y60" s="3"/>
      <c r="Z60" s="29"/>
      <c r="AA60" s="29"/>
      <c r="AB60" s="29"/>
      <c r="AC60" s="29"/>
      <c r="AD60" s="29"/>
      <c r="AE60" s="29"/>
      <c r="AF60" s="29"/>
      <c r="AG60" s="29"/>
      <c r="AH60" s="29"/>
      <c r="AI60" s="3"/>
      <c r="AJ60" s="3"/>
    </row>
    <row r="61" spans="1:39" ht="12.75" customHeight="1">
      <c r="A61" s="31" t="s">
        <v>21</v>
      </c>
      <c r="B61" s="32"/>
      <c r="C61" s="32"/>
      <c r="D61" s="32"/>
      <c r="E61" s="32"/>
      <c r="F61" s="32"/>
      <c r="G61" s="32"/>
      <c r="H61" s="33"/>
      <c r="I61" s="47"/>
      <c r="J61" s="47"/>
      <c r="K61" s="48"/>
      <c r="L61" s="47"/>
      <c r="M61" s="20"/>
      <c r="N61" s="3"/>
      <c r="O61" s="5"/>
      <c r="W61" s="31"/>
      <c r="X61" s="3"/>
      <c r="Y61" s="3"/>
      <c r="Z61" s="29"/>
      <c r="AA61" s="29"/>
      <c r="AB61" s="29"/>
      <c r="AC61" s="29"/>
      <c r="AD61" s="29"/>
      <c r="AE61" s="29"/>
      <c r="AF61" s="29"/>
      <c r="AG61" s="29"/>
      <c r="AH61" s="29"/>
      <c r="AI61" s="3"/>
      <c r="AJ61" s="3"/>
    </row>
    <row r="62" spans="1:39" ht="12.75" customHeight="1">
      <c r="A62" s="31" t="s">
        <v>22</v>
      </c>
      <c r="B62" s="32"/>
      <c r="C62" s="32"/>
      <c r="D62" s="32"/>
      <c r="E62" s="32"/>
      <c r="F62" s="32"/>
      <c r="G62" s="32"/>
      <c r="H62" s="33"/>
      <c r="I62" s="47"/>
      <c r="J62" s="47"/>
      <c r="K62" s="48"/>
      <c r="L62" s="47"/>
      <c r="M62" s="20"/>
      <c r="N62" s="3"/>
      <c r="O62" s="5"/>
      <c r="W62" s="31"/>
      <c r="X62" s="3"/>
      <c r="Y62" s="3"/>
      <c r="Z62" s="29"/>
      <c r="AA62" s="29"/>
      <c r="AB62" s="29"/>
      <c r="AC62" s="29"/>
      <c r="AD62" s="29"/>
      <c r="AE62" s="29"/>
      <c r="AF62" s="29"/>
      <c r="AG62" s="29"/>
      <c r="AH62" s="29"/>
      <c r="AI62" s="3"/>
      <c r="AJ62" s="3"/>
    </row>
    <row r="63" spans="1:39" ht="12.75" customHeight="1">
      <c r="G63" s="32">
        <f>SUM(G54:G59)</f>
        <v>18</v>
      </c>
      <c r="H63" s="49">
        <f>SUM(H53:H59)</f>
        <v>13</v>
      </c>
      <c r="I63" s="47">
        <f>(H54+H53)/B49</f>
        <v>0.12903225806451613</v>
      </c>
      <c r="J63" s="47">
        <f>H63/B49</f>
        <v>0.41935483870967744</v>
      </c>
      <c r="K63" s="47">
        <f>J63-I63</f>
        <v>0.29032258064516131</v>
      </c>
      <c r="L63" s="47"/>
      <c r="M63" s="6"/>
      <c r="N63" s="6"/>
      <c r="O63" s="5"/>
      <c r="W63" s="31"/>
      <c r="X63" s="3"/>
      <c r="Y63" s="29"/>
      <c r="Z63" s="29"/>
      <c r="AA63" s="29"/>
      <c r="AB63" s="29"/>
      <c r="AC63" s="29"/>
      <c r="AD63" s="29"/>
      <c r="AE63" s="29"/>
      <c r="AF63" s="29"/>
      <c r="AG63" s="29"/>
      <c r="AH63" s="3"/>
      <c r="AI63" s="3"/>
      <c r="AJ63" s="3"/>
    </row>
    <row r="64" spans="1:39" ht="12.75" customHeight="1">
      <c r="A64" s="35" t="s">
        <v>28</v>
      </c>
      <c r="B64" s="35"/>
      <c r="C64" s="35"/>
      <c r="D64" s="36"/>
      <c r="E64" s="36"/>
      <c r="G64" s="37">
        <f>((H53*5)+(H54*6)+(H55*7)+(H56*8)+(H57*9))/H63</f>
        <v>6.8461538461538458</v>
      </c>
      <c r="I64" s="5"/>
      <c r="J64" s="5"/>
      <c r="L64" s="5"/>
      <c r="M64" s="6"/>
      <c r="N64" s="6"/>
      <c r="O64" s="5"/>
      <c r="W64" s="32"/>
      <c r="X64" s="11" t="s">
        <v>35</v>
      </c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49" ht="12.75" customHeight="1">
      <c r="I65" s="5"/>
      <c r="J65" s="5"/>
      <c r="L65" s="5"/>
      <c r="M65" s="6"/>
      <c r="N65" s="6"/>
      <c r="O65" s="5"/>
      <c r="W65" s="52" t="s">
        <v>12</v>
      </c>
      <c r="X65" s="53">
        <v>9701</v>
      </c>
      <c r="Y65" s="54">
        <v>9702</v>
      </c>
      <c r="Z65" s="54">
        <v>9801</v>
      </c>
      <c r="AA65" s="54">
        <v>9802</v>
      </c>
      <c r="AB65" s="54">
        <v>9901</v>
      </c>
      <c r="AC65" s="54">
        <v>9902</v>
      </c>
      <c r="AD65" s="55" t="s">
        <v>13</v>
      </c>
      <c r="AE65" s="55" t="s">
        <v>14</v>
      </c>
      <c r="AF65" s="55" t="s">
        <v>15</v>
      </c>
      <c r="AG65" s="55" t="s">
        <v>16</v>
      </c>
      <c r="AH65" s="55" t="s">
        <v>17</v>
      </c>
      <c r="AI65" s="55" t="s">
        <v>18</v>
      </c>
      <c r="AJ65" s="55" t="s">
        <v>19</v>
      </c>
      <c r="AK65" s="55" t="s">
        <v>20</v>
      </c>
      <c r="AL65" s="55" t="s">
        <v>21</v>
      </c>
      <c r="AM65" s="106" t="s">
        <v>22</v>
      </c>
      <c r="AN65" s="106" t="s">
        <v>33</v>
      </c>
      <c r="AO65" s="106" t="s">
        <v>34</v>
      </c>
      <c r="AP65" s="106" t="s">
        <v>36</v>
      </c>
      <c r="AQ65" s="106" t="s">
        <v>37</v>
      </c>
      <c r="AR65" s="106" t="s">
        <v>38</v>
      </c>
      <c r="AS65" s="106" t="s">
        <v>39</v>
      </c>
      <c r="AT65" s="106" t="s">
        <v>40</v>
      </c>
      <c r="AU65" s="106" t="s">
        <v>41</v>
      </c>
      <c r="AV65" s="106" t="s">
        <v>42</v>
      </c>
      <c r="AW65" s="106" t="s">
        <v>43</v>
      </c>
    </row>
    <row r="66" spans="1:49" ht="12.75" customHeight="1">
      <c r="A66" s="44" t="s">
        <v>45</v>
      </c>
      <c r="D66" s="56"/>
      <c r="I66" s="5"/>
      <c r="J66" s="5"/>
      <c r="L66" s="5"/>
      <c r="M66" s="6"/>
      <c r="N66" s="6"/>
      <c r="O66" s="5"/>
      <c r="W66" s="57" t="s">
        <v>23</v>
      </c>
      <c r="X66" s="58">
        <f>M7/M5</f>
        <v>0.70833333333333337</v>
      </c>
      <c r="Y66" s="58">
        <f>M29/M27</f>
        <v>0.69073569482288832</v>
      </c>
      <c r="Z66" s="58">
        <f>M51/M49</f>
        <v>0.77419354838709675</v>
      </c>
      <c r="AA66" s="58">
        <f>M71/M69</f>
        <v>0.75482406356413168</v>
      </c>
      <c r="AB66" s="58">
        <f>M91/M89</f>
        <v>0.43137254901960786</v>
      </c>
      <c r="AC66" s="58">
        <f>M109/M107</f>
        <v>0.66319772942289501</v>
      </c>
      <c r="AD66" s="58">
        <f>M127/M125</f>
        <v>0.6097560975609756</v>
      </c>
      <c r="AE66" s="58">
        <f>M143/M141</f>
        <v>0.71777986829727192</v>
      </c>
      <c r="AF66" s="58">
        <f>M162/M160</f>
        <v>0.5641025641025641</v>
      </c>
      <c r="AG66" s="58">
        <f>M179/M177</f>
        <v>0.70334928229665072</v>
      </c>
      <c r="AH66" s="58">
        <f>M200/M198</f>
        <v>0.35</v>
      </c>
      <c r="AI66" s="58">
        <f>M218/M216</f>
        <v>0.66975568660488627</v>
      </c>
      <c r="AJ66" s="58">
        <f>M236/M234</f>
        <v>0.46739130434782611</v>
      </c>
      <c r="AK66" s="58">
        <f>M252/M250</f>
        <v>0.7</v>
      </c>
      <c r="AL66" s="58">
        <f>M268/M266</f>
        <v>0.50549450549450547</v>
      </c>
      <c r="AM66" s="58">
        <f>M282/M280</f>
        <v>0.7426739926739927</v>
      </c>
      <c r="AN66" s="58">
        <f>M296/M294</f>
        <v>0.5</v>
      </c>
      <c r="AO66" s="58">
        <f>M309/M307</f>
        <v>0.76271186440677963</v>
      </c>
      <c r="AP66" s="58">
        <f>M322/M320</f>
        <v>0.52173913043478259</v>
      </c>
      <c r="AQ66" s="58">
        <f>M336/M334</f>
        <v>0.94149908592321752</v>
      </c>
      <c r="AR66" s="58">
        <f>M351/M349</f>
        <v>0.76923076923076927</v>
      </c>
      <c r="AS66" s="58">
        <f>M365/M363</f>
        <v>0.71702944942381563</v>
      </c>
      <c r="AT66" s="58">
        <f>M378/M376</f>
        <v>0.68181818181818177</v>
      </c>
      <c r="AU66" s="58">
        <f>M392/M390</f>
        <v>0.64720812182741116</v>
      </c>
      <c r="AV66" s="58">
        <f>M405/M403</f>
        <v>0.38636363636363635</v>
      </c>
      <c r="AW66" s="58">
        <f>M417/M415</f>
        <v>0.72150259067357514</v>
      </c>
    </row>
    <row r="67" spans="1:49" ht="25.5" customHeight="1">
      <c r="B67" s="185" t="s">
        <v>1</v>
      </c>
      <c r="C67" s="186"/>
      <c r="D67" s="186"/>
      <c r="E67" s="186"/>
      <c r="F67" s="186"/>
      <c r="G67" s="186"/>
      <c r="I67" s="7" t="s">
        <v>2</v>
      </c>
      <c r="J67" s="7" t="s">
        <v>3</v>
      </c>
      <c r="K67" s="8" t="s">
        <v>4</v>
      </c>
      <c r="L67" s="7" t="s">
        <v>5</v>
      </c>
      <c r="M67" s="9" t="s">
        <v>6</v>
      </c>
      <c r="N67" s="9" t="s">
        <v>7</v>
      </c>
      <c r="O67" s="10" t="s">
        <v>8</v>
      </c>
      <c r="P67" s="188" t="s">
        <v>4</v>
      </c>
      <c r="Q67" s="186"/>
      <c r="W67" s="4" t="s">
        <v>46</v>
      </c>
      <c r="X67" s="60">
        <f>SUM(X66:AG66)/10</f>
        <v>0.66176447308074149</v>
      </c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49" ht="12.75" customHeight="1">
      <c r="A68" s="12" t="s">
        <v>9</v>
      </c>
      <c r="B68" s="13">
        <v>1</v>
      </c>
      <c r="C68" s="13">
        <v>2</v>
      </c>
      <c r="D68" s="13">
        <v>3</v>
      </c>
      <c r="E68" s="13">
        <v>4</v>
      </c>
      <c r="F68" s="13">
        <v>5</v>
      </c>
      <c r="G68" s="13">
        <v>6</v>
      </c>
      <c r="H68" s="14" t="s">
        <v>10</v>
      </c>
      <c r="I68" s="41"/>
      <c r="J68" s="15"/>
      <c r="K68" s="16"/>
      <c r="L68" s="17"/>
      <c r="M68" s="6"/>
      <c r="N68" s="6"/>
      <c r="O68" s="5"/>
      <c r="W68" s="4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3"/>
      <c r="AJ68" s="3"/>
    </row>
    <row r="69" spans="1:49" ht="12.75" customHeight="1">
      <c r="A69" s="13">
        <v>9802</v>
      </c>
      <c r="B69" s="13">
        <v>881</v>
      </c>
      <c r="C69" s="13"/>
      <c r="D69" s="13"/>
      <c r="E69" s="13"/>
      <c r="F69" s="13"/>
      <c r="G69" s="13"/>
      <c r="H69" s="19"/>
      <c r="I69" s="41"/>
      <c r="J69" s="15"/>
      <c r="K69" s="16"/>
      <c r="L69" s="17"/>
      <c r="M69" s="20">
        <f>B69</f>
        <v>881</v>
      </c>
      <c r="N69" s="6"/>
      <c r="O69" s="5"/>
      <c r="P69" s="4">
        <v>9701</v>
      </c>
      <c r="Q69" s="5">
        <f>K20</f>
        <v>0.20833333333333331</v>
      </c>
      <c r="W69" s="32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49" ht="12.75" customHeight="1">
      <c r="A70" s="13">
        <v>9901</v>
      </c>
      <c r="B70" s="13"/>
      <c r="C70" s="13">
        <v>727</v>
      </c>
      <c r="D70" s="13"/>
      <c r="E70" s="13"/>
      <c r="F70" s="13"/>
      <c r="G70" s="13"/>
      <c r="H70" s="19"/>
      <c r="I70" s="41"/>
      <c r="J70" s="15"/>
      <c r="K70" s="16"/>
      <c r="L70" s="17">
        <f>C70/B69</f>
        <v>0.82519863791146419</v>
      </c>
      <c r="M70" s="20">
        <v>730</v>
      </c>
      <c r="N70" s="3">
        <f t="shared" ref="N70:N78" si="42">M70/M69</f>
        <v>0.82860385925085134</v>
      </c>
      <c r="O70" s="5">
        <f t="shared" ref="O70:O78" si="43">100%-N70</f>
        <v>0.17139614074914866</v>
      </c>
      <c r="P70" s="4">
        <v>9702</v>
      </c>
      <c r="Q70" s="5">
        <f>K42</f>
        <v>0.16893732970027253</v>
      </c>
      <c r="W70" s="32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49" ht="12.75" customHeight="1">
      <c r="A71" s="13">
        <v>9902</v>
      </c>
      <c r="B71" s="13"/>
      <c r="C71" s="13"/>
      <c r="D71" s="13">
        <v>580</v>
      </c>
      <c r="E71" s="13"/>
      <c r="F71" s="13"/>
      <c r="G71" s="13"/>
      <c r="H71" s="19"/>
      <c r="I71" s="41"/>
      <c r="J71" s="15"/>
      <c r="K71" s="16"/>
      <c r="L71" s="17">
        <f>D71/C70</f>
        <v>0.79779917469050898</v>
      </c>
      <c r="M71" s="20">
        <v>665</v>
      </c>
      <c r="N71" s="3">
        <f t="shared" si="42"/>
        <v>0.91095890410958902</v>
      </c>
      <c r="O71" s="5">
        <f t="shared" si="43"/>
        <v>8.9041095890410982E-2</v>
      </c>
      <c r="P71" s="4">
        <v>9801</v>
      </c>
      <c r="Q71" s="5">
        <f>K63</f>
        <v>0.29032258064516131</v>
      </c>
      <c r="W71" s="32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49" ht="12.75" customHeight="1">
      <c r="A72" s="27" t="s">
        <v>13</v>
      </c>
      <c r="B72" s="13"/>
      <c r="C72" s="13"/>
      <c r="D72" s="13"/>
      <c r="E72" s="13">
        <v>532</v>
      </c>
      <c r="F72" s="13"/>
      <c r="G72" s="13"/>
      <c r="H72" s="19">
        <v>3</v>
      </c>
      <c r="I72" s="41"/>
      <c r="J72" s="15"/>
      <c r="K72" s="16"/>
      <c r="L72" s="17">
        <f>E72/D71</f>
        <v>0.91724137931034477</v>
      </c>
      <c r="M72" s="20">
        <v>601</v>
      </c>
      <c r="N72" s="3">
        <f t="shared" si="42"/>
        <v>0.90375939849624065</v>
      </c>
      <c r="O72" s="5">
        <f t="shared" si="43"/>
        <v>9.6240601503759349E-2</v>
      </c>
      <c r="P72" s="4">
        <v>9802</v>
      </c>
      <c r="Q72" s="5">
        <f>K83</f>
        <v>0.15777525539160042</v>
      </c>
      <c r="W72" s="31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3"/>
      <c r="AJ72" s="3"/>
    </row>
    <row r="73" spans="1:49" ht="12.75" customHeight="1">
      <c r="A73" s="27" t="s">
        <v>14</v>
      </c>
      <c r="B73" s="13"/>
      <c r="C73" s="13"/>
      <c r="D73" s="13"/>
      <c r="E73" s="13"/>
      <c r="F73" s="13">
        <v>473</v>
      </c>
      <c r="G73" s="13"/>
      <c r="H73" s="19">
        <v>7</v>
      </c>
      <c r="I73" s="41"/>
      <c r="J73" s="15"/>
      <c r="K73" s="16"/>
      <c r="L73" s="17">
        <f>F73/E72</f>
        <v>0.88909774436090228</v>
      </c>
      <c r="M73" s="20">
        <v>563</v>
      </c>
      <c r="N73" s="3">
        <f t="shared" si="42"/>
        <v>0.93677204658901825</v>
      </c>
      <c r="O73" s="5">
        <f t="shared" si="43"/>
        <v>6.3227953410981752E-2</v>
      </c>
      <c r="P73" s="4">
        <v>9901</v>
      </c>
      <c r="Q73" s="5">
        <f>K101</f>
        <v>0.11764705882352938</v>
      </c>
      <c r="W73" s="31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3"/>
      <c r="AJ73" s="3"/>
    </row>
    <row r="74" spans="1:49" ht="12.75" customHeight="1">
      <c r="A74" s="27" t="s">
        <v>15</v>
      </c>
      <c r="B74" s="13"/>
      <c r="C74" s="13"/>
      <c r="D74" s="13"/>
      <c r="E74" s="13"/>
      <c r="F74" s="13"/>
      <c r="G74" s="13">
        <v>473</v>
      </c>
      <c r="H74" s="19">
        <v>355</v>
      </c>
      <c r="I74" s="41"/>
      <c r="J74" s="15"/>
      <c r="K74" s="16"/>
      <c r="L74" s="17">
        <f>G74/F73</f>
        <v>1</v>
      </c>
      <c r="M74" s="20">
        <v>534</v>
      </c>
      <c r="N74" s="3">
        <f t="shared" si="42"/>
        <v>0.94849023090586149</v>
      </c>
      <c r="O74" s="5">
        <f t="shared" si="43"/>
        <v>5.1509769094138513E-2</v>
      </c>
      <c r="P74" s="4">
        <v>9902</v>
      </c>
      <c r="Q74" s="5">
        <f>K118</f>
        <v>0.13055818353831594</v>
      </c>
      <c r="W74" s="31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49" ht="12.75" customHeight="1">
      <c r="A75" s="27" t="s">
        <v>16</v>
      </c>
      <c r="B75" s="13"/>
      <c r="C75" s="13"/>
      <c r="D75" s="13"/>
      <c r="E75" s="13"/>
      <c r="F75" s="13"/>
      <c r="G75" s="13">
        <v>105</v>
      </c>
      <c r="H75" s="19">
        <v>75</v>
      </c>
      <c r="I75" s="41"/>
      <c r="J75" s="15"/>
      <c r="K75" s="16"/>
      <c r="L75" s="17"/>
      <c r="M75" s="20">
        <v>115</v>
      </c>
      <c r="N75" s="3">
        <f t="shared" si="42"/>
        <v>0.21535580524344569</v>
      </c>
      <c r="O75" s="5">
        <f t="shared" si="43"/>
        <v>0.78464419475655434</v>
      </c>
      <c r="P75" s="30" t="s">
        <v>13</v>
      </c>
      <c r="Q75" s="5">
        <f>K135</f>
        <v>9.7560975609756101E-2</v>
      </c>
      <c r="W75" s="31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49" ht="12.75" customHeight="1">
      <c r="A76" s="27" t="s">
        <v>17</v>
      </c>
      <c r="B76" s="13"/>
      <c r="C76" s="13"/>
      <c r="D76" s="13"/>
      <c r="E76" s="13"/>
      <c r="F76" s="13"/>
      <c r="G76" s="13">
        <v>37</v>
      </c>
      <c r="H76" s="19">
        <v>36</v>
      </c>
      <c r="I76" s="41"/>
      <c r="J76" s="15"/>
      <c r="K76" s="16"/>
      <c r="L76" s="17"/>
      <c r="M76" s="20">
        <v>44</v>
      </c>
      <c r="N76" s="3">
        <f t="shared" si="42"/>
        <v>0.38260869565217392</v>
      </c>
      <c r="O76" s="5">
        <f t="shared" si="43"/>
        <v>0.61739130434782608</v>
      </c>
      <c r="P76" s="30" t="s">
        <v>14</v>
      </c>
      <c r="Q76" s="5">
        <f>K154</f>
        <v>9.8777046095954835E-2</v>
      </c>
      <c r="W76" s="31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49" ht="12.75" customHeight="1">
      <c r="A77" s="27" t="s">
        <v>18</v>
      </c>
      <c r="B77" s="13"/>
      <c r="C77" s="13"/>
      <c r="D77" s="13"/>
      <c r="E77" s="13"/>
      <c r="F77" s="13"/>
      <c r="G77" s="13">
        <v>16</v>
      </c>
      <c r="H77" s="19">
        <v>17</v>
      </c>
      <c r="I77" s="41"/>
      <c r="J77" s="15"/>
      <c r="K77" s="16"/>
      <c r="L77" s="17"/>
      <c r="M77" s="20">
        <v>19</v>
      </c>
      <c r="N77" s="3">
        <f t="shared" si="42"/>
        <v>0.43181818181818182</v>
      </c>
      <c r="O77" s="5">
        <f t="shared" si="43"/>
        <v>0.56818181818181812</v>
      </c>
      <c r="P77" s="30" t="s">
        <v>15</v>
      </c>
      <c r="Q77" s="5">
        <f>K171</f>
        <v>7.6923076923076927E-2</v>
      </c>
      <c r="W77" s="31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49" ht="12.75" customHeight="1">
      <c r="A78" s="27" t="s">
        <v>19</v>
      </c>
      <c r="B78" s="13"/>
      <c r="C78" s="13"/>
      <c r="D78" s="13"/>
      <c r="E78" s="13"/>
      <c r="F78" s="13"/>
      <c r="G78" s="13">
        <v>4</v>
      </c>
      <c r="H78" s="19">
        <v>6</v>
      </c>
      <c r="I78" s="41"/>
      <c r="J78" s="15"/>
      <c r="K78" s="16"/>
      <c r="L78" s="17"/>
      <c r="M78" s="20">
        <v>4</v>
      </c>
      <c r="N78" s="3">
        <f t="shared" si="42"/>
        <v>0.21052631578947367</v>
      </c>
      <c r="O78" s="5">
        <f t="shared" si="43"/>
        <v>0.78947368421052633</v>
      </c>
      <c r="P78" s="30" t="s">
        <v>16</v>
      </c>
      <c r="Q78" s="5">
        <f>K192</f>
        <v>8.8038277511961749E-2</v>
      </c>
      <c r="W78" s="31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3"/>
      <c r="AJ78" s="3"/>
    </row>
    <row r="79" spans="1:49" ht="12.75" customHeight="1">
      <c r="A79" s="27" t="s">
        <v>20</v>
      </c>
      <c r="B79" s="32"/>
      <c r="C79" s="32"/>
      <c r="D79" s="32"/>
      <c r="E79" s="32"/>
      <c r="F79" s="32"/>
      <c r="G79" s="61">
        <v>4</v>
      </c>
      <c r="H79" s="33">
        <v>2</v>
      </c>
      <c r="I79" s="5"/>
      <c r="J79" s="5"/>
      <c r="K79" s="32"/>
      <c r="L79" s="5"/>
      <c r="M79" s="20">
        <v>3</v>
      </c>
      <c r="N79" s="3"/>
      <c r="O79" s="5"/>
      <c r="P79" s="30" t="s">
        <v>17</v>
      </c>
      <c r="Q79" s="5">
        <f>K211</f>
        <v>8.3333333333333343E-2</v>
      </c>
      <c r="W79" s="31"/>
      <c r="Y79" s="29"/>
      <c r="Z79" s="29"/>
      <c r="AA79" s="3"/>
      <c r="AB79" s="29"/>
      <c r="AC79" s="29"/>
      <c r="AD79" s="29"/>
      <c r="AE79" s="29"/>
      <c r="AF79" s="29"/>
      <c r="AG79" s="29"/>
      <c r="AH79" s="29"/>
      <c r="AI79" s="3"/>
      <c r="AJ79" s="3"/>
    </row>
    <row r="80" spans="1:49" ht="12.75" customHeight="1">
      <c r="A80" s="31" t="s">
        <v>21</v>
      </c>
      <c r="B80" s="32"/>
      <c r="C80" s="32"/>
      <c r="D80" s="32"/>
      <c r="E80" s="32"/>
      <c r="F80" s="32"/>
      <c r="G80" s="61">
        <v>1</v>
      </c>
      <c r="H80" s="33">
        <v>1</v>
      </c>
      <c r="I80" s="5"/>
      <c r="J80" s="5"/>
      <c r="K80" s="32"/>
      <c r="L80" s="5"/>
      <c r="M80" s="20">
        <v>1</v>
      </c>
      <c r="N80" s="3"/>
      <c r="O80" s="5"/>
      <c r="P80" s="30" t="s">
        <v>18</v>
      </c>
      <c r="Q80" s="5">
        <f>K229</f>
        <v>8.8458298230834009E-2</v>
      </c>
      <c r="W80" s="31"/>
      <c r="Y80" s="29"/>
      <c r="Z80" s="29"/>
      <c r="AA80" s="3"/>
      <c r="AB80" s="29"/>
      <c r="AC80" s="29"/>
      <c r="AD80" s="29"/>
      <c r="AE80" s="29"/>
      <c r="AF80" s="29"/>
      <c r="AG80" s="29"/>
      <c r="AH80" s="29"/>
      <c r="AI80" s="3"/>
      <c r="AJ80" s="3"/>
    </row>
    <row r="81" spans="1:36" ht="12.75" customHeight="1">
      <c r="A81" s="31" t="s">
        <v>22</v>
      </c>
      <c r="B81" s="32"/>
      <c r="C81" s="32"/>
      <c r="D81" s="32"/>
      <c r="E81" s="32"/>
      <c r="F81" s="32"/>
      <c r="G81" s="61">
        <v>1</v>
      </c>
      <c r="H81" s="33">
        <v>1</v>
      </c>
      <c r="I81" s="5"/>
      <c r="J81" s="5"/>
      <c r="K81" s="32"/>
      <c r="L81" s="5"/>
      <c r="M81" s="20">
        <v>2</v>
      </c>
      <c r="N81" s="3"/>
      <c r="O81" s="5"/>
      <c r="P81" s="30" t="s">
        <v>19</v>
      </c>
      <c r="Q81" s="5">
        <f>K246</f>
        <v>8.6956521739130432E-2</v>
      </c>
      <c r="W81" s="31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3"/>
      <c r="AJ81" s="3"/>
    </row>
    <row r="82" spans="1:36" ht="12.75" customHeight="1">
      <c r="A82" s="31"/>
      <c r="B82" s="32"/>
      <c r="C82" s="32"/>
      <c r="D82" s="32"/>
      <c r="E82" s="32"/>
      <c r="F82" s="32"/>
      <c r="G82" s="61">
        <v>3</v>
      </c>
      <c r="H82" s="33">
        <v>1</v>
      </c>
      <c r="I82" s="5"/>
      <c r="J82" s="5"/>
      <c r="K82" s="32"/>
      <c r="L82" s="5"/>
      <c r="M82" s="20">
        <v>3</v>
      </c>
      <c r="N82" s="3"/>
      <c r="O82" s="5"/>
      <c r="W82" s="31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3"/>
      <c r="AJ82" s="3"/>
    </row>
    <row r="83" spans="1:36" ht="12.75" customHeight="1">
      <c r="H83" s="33">
        <f>SUM(H72:H82)</f>
        <v>504</v>
      </c>
      <c r="I83" s="5">
        <f>SUM(H72:H74)/B69</f>
        <v>0.41430192962542567</v>
      </c>
      <c r="J83" s="5">
        <f>H83/B69</f>
        <v>0.57207718501702609</v>
      </c>
      <c r="K83" s="5">
        <f>J83-I83</f>
        <v>0.15777525539160042</v>
      </c>
      <c r="L83" s="5"/>
      <c r="M83" s="6"/>
      <c r="N83" s="6"/>
      <c r="O83" s="5"/>
      <c r="W83" s="32"/>
      <c r="X83" s="3"/>
      <c r="Y83" s="3"/>
      <c r="Z83" s="3"/>
      <c r="AA83" s="29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2.75" customHeight="1">
      <c r="A84" s="35" t="s">
        <v>28</v>
      </c>
      <c r="B84" s="35"/>
      <c r="C84" s="35"/>
      <c r="D84" s="36"/>
      <c r="E84" s="36"/>
      <c r="G84" s="37">
        <f>((H72*4)+(H73*5)+(H74*6)+(H75*7)+(H76*8)+(H77*9)+(H78*10)+(H79*11)+(H80*12)+(H81*13)+(H82*14))/H83</f>
        <v>6.4761904761904763</v>
      </c>
      <c r="I84" s="5"/>
      <c r="J84" s="5"/>
      <c r="L84" s="5"/>
      <c r="M84" s="6"/>
      <c r="N84" s="6"/>
      <c r="O84" s="5"/>
      <c r="W84" s="32"/>
      <c r="X84" s="3"/>
      <c r="Y84" s="3"/>
      <c r="Z84" s="3"/>
      <c r="AA84" s="29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2.75" customHeight="1">
      <c r="I85" s="5"/>
      <c r="J85" s="5"/>
      <c r="L85" s="5"/>
      <c r="M85" s="6"/>
      <c r="N85" s="6"/>
      <c r="O85" s="5"/>
      <c r="W85" s="32"/>
      <c r="X85" s="3"/>
      <c r="Y85" s="3"/>
      <c r="Z85" s="3"/>
      <c r="AA85" s="29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2.75" customHeight="1">
      <c r="A86" s="44" t="s">
        <v>47</v>
      </c>
      <c r="I86" s="5"/>
      <c r="J86" s="5"/>
      <c r="L86" s="5"/>
      <c r="M86" s="6"/>
      <c r="N86" s="6"/>
      <c r="O86" s="5"/>
      <c r="W86" s="44"/>
      <c r="X86" s="45"/>
      <c r="Y86" s="45"/>
      <c r="Z86" s="45"/>
      <c r="AA86" s="29"/>
      <c r="AB86" s="45"/>
      <c r="AC86" s="45"/>
      <c r="AD86" s="45"/>
      <c r="AE86" s="45"/>
      <c r="AF86" s="45"/>
      <c r="AG86" s="45"/>
      <c r="AH86" s="45"/>
      <c r="AI86" s="3"/>
      <c r="AJ86" s="3"/>
    </row>
    <row r="87" spans="1:36" ht="25.5" customHeight="1">
      <c r="B87" s="185" t="s">
        <v>1</v>
      </c>
      <c r="C87" s="186"/>
      <c r="D87" s="186"/>
      <c r="E87" s="186"/>
      <c r="F87" s="186"/>
      <c r="G87" s="186"/>
      <c r="I87" s="7" t="s">
        <v>2</v>
      </c>
      <c r="J87" s="7" t="s">
        <v>3</v>
      </c>
      <c r="K87" s="8" t="s">
        <v>4</v>
      </c>
      <c r="L87" s="7" t="s">
        <v>5</v>
      </c>
      <c r="M87" s="9" t="s">
        <v>6</v>
      </c>
      <c r="N87" s="9" t="s">
        <v>7</v>
      </c>
      <c r="O87" s="10" t="s">
        <v>8</v>
      </c>
      <c r="W87" s="32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ht="12.75" customHeight="1">
      <c r="A88" s="12" t="s">
        <v>9</v>
      </c>
      <c r="B88" s="13">
        <v>1</v>
      </c>
      <c r="C88" s="13">
        <v>2</v>
      </c>
      <c r="D88" s="13">
        <v>3</v>
      </c>
      <c r="E88" s="13">
        <v>4</v>
      </c>
      <c r="F88" s="13">
        <v>5</v>
      </c>
      <c r="G88" s="13">
        <v>6</v>
      </c>
      <c r="H88" s="14" t="s">
        <v>10</v>
      </c>
      <c r="I88" s="41"/>
      <c r="J88" s="15"/>
      <c r="K88" s="16"/>
      <c r="L88" s="17"/>
      <c r="M88" s="6"/>
      <c r="N88" s="6"/>
      <c r="O88" s="5"/>
      <c r="W88" s="4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3"/>
      <c r="AJ88" s="3"/>
    </row>
    <row r="89" spans="1:36" ht="12.75" customHeight="1">
      <c r="A89" s="13">
        <v>9901</v>
      </c>
      <c r="B89" s="13">
        <v>51</v>
      </c>
      <c r="C89" s="13"/>
      <c r="D89" s="13"/>
      <c r="E89" s="13"/>
      <c r="F89" s="13"/>
      <c r="G89" s="13"/>
      <c r="H89" s="19"/>
      <c r="I89" s="41"/>
      <c r="J89" s="15"/>
      <c r="K89" s="16"/>
      <c r="L89" s="17"/>
      <c r="M89" s="20">
        <f>B89</f>
        <v>51</v>
      </c>
      <c r="N89" s="6"/>
      <c r="O89" s="5"/>
      <c r="W89" s="32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2.75" customHeight="1">
      <c r="A90" s="13">
        <v>9902</v>
      </c>
      <c r="B90" s="13"/>
      <c r="C90" s="13">
        <v>24</v>
      </c>
      <c r="D90" s="13"/>
      <c r="E90" s="13"/>
      <c r="F90" s="13"/>
      <c r="G90" s="13"/>
      <c r="H90" s="19"/>
      <c r="I90" s="41"/>
      <c r="J90" s="15"/>
      <c r="K90" s="16"/>
      <c r="L90" s="17">
        <f>C90/B89</f>
        <v>0.47058823529411764</v>
      </c>
      <c r="M90" s="20">
        <v>29</v>
      </c>
      <c r="N90" s="3">
        <f t="shared" ref="N90:N96" si="44">M90/M89</f>
        <v>0.56862745098039214</v>
      </c>
      <c r="O90" s="5">
        <f t="shared" ref="O90:O96" si="45">100%-N90</f>
        <v>0.43137254901960786</v>
      </c>
      <c r="W90" s="32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ht="12.75" customHeight="1">
      <c r="A91" s="27" t="s">
        <v>13</v>
      </c>
      <c r="B91" s="13"/>
      <c r="C91" s="13"/>
      <c r="D91" s="13">
        <v>17</v>
      </c>
      <c r="E91" s="13"/>
      <c r="F91" s="13"/>
      <c r="G91" s="13"/>
      <c r="H91" s="19"/>
      <c r="I91" s="41"/>
      <c r="J91" s="15"/>
      <c r="K91" s="16"/>
      <c r="L91" s="17">
        <f>D91/C90</f>
        <v>0.70833333333333337</v>
      </c>
      <c r="M91" s="20">
        <v>22</v>
      </c>
      <c r="N91" s="3">
        <f t="shared" si="44"/>
        <v>0.75862068965517238</v>
      </c>
      <c r="O91" s="5">
        <f t="shared" si="45"/>
        <v>0.24137931034482762</v>
      </c>
      <c r="W91" s="31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3"/>
      <c r="AJ91" s="3"/>
    </row>
    <row r="92" spans="1:36" ht="12.75" customHeight="1">
      <c r="A92" s="27" t="s">
        <v>14</v>
      </c>
      <c r="B92" s="13"/>
      <c r="C92" s="13"/>
      <c r="D92" s="13"/>
      <c r="E92" s="13">
        <v>12</v>
      </c>
      <c r="F92" s="13"/>
      <c r="G92" s="13"/>
      <c r="H92" s="19"/>
      <c r="I92" s="41"/>
      <c r="J92" s="15"/>
      <c r="K92" s="16"/>
      <c r="L92" s="17">
        <f>E92/D91</f>
        <v>0.70588235294117652</v>
      </c>
      <c r="M92" s="20">
        <v>15</v>
      </c>
      <c r="N92" s="3">
        <f t="shared" si="44"/>
        <v>0.68181818181818177</v>
      </c>
      <c r="O92" s="5">
        <f t="shared" si="45"/>
        <v>0.31818181818181823</v>
      </c>
      <c r="W92" s="31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3"/>
      <c r="AJ92" s="3"/>
    </row>
    <row r="93" spans="1:36" ht="12.75" customHeight="1">
      <c r="A93" s="27" t="s">
        <v>15</v>
      </c>
      <c r="B93" s="13"/>
      <c r="C93" s="13"/>
      <c r="D93" s="13"/>
      <c r="E93" s="13"/>
      <c r="F93" s="13">
        <v>11</v>
      </c>
      <c r="G93" s="13"/>
      <c r="H93" s="19"/>
      <c r="I93" s="41"/>
      <c r="J93" s="15"/>
      <c r="K93" s="16"/>
      <c r="L93" s="17">
        <f>F93/E92</f>
        <v>0.91666666666666663</v>
      </c>
      <c r="M93" s="20">
        <v>16</v>
      </c>
      <c r="N93" s="3">
        <f t="shared" si="44"/>
        <v>1.0666666666666667</v>
      </c>
      <c r="O93" s="5">
        <f t="shared" si="45"/>
        <v>-6.6666666666666652E-2</v>
      </c>
      <c r="W93" s="31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36" ht="12.75" customHeight="1">
      <c r="A94" s="27" t="s">
        <v>16</v>
      </c>
      <c r="B94" s="13"/>
      <c r="C94" s="13"/>
      <c r="D94" s="13"/>
      <c r="E94" s="13"/>
      <c r="F94" s="13"/>
      <c r="G94" s="13">
        <v>11</v>
      </c>
      <c r="H94" s="19">
        <v>7</v>
      </c>
      <c r="I94" s="41"/>
      <c r="J94" s="15"/>
      <c r="K94" s="16"/>
      <c r="L94" s="17">
        <f>G94/F93</f>
        <v>1</v>
      </c>
      <c r="M94" s="20">
        <v>14</v>
      </c>
      <c r="N94" s="3">
        <f t="shared" si="44"/>
        <v>0.875</v>
      </c>
      <c r="O94" s="5">
        <f t="shared" si="45"/>
        <v>0.125</v>
      </c>
      <c r="W94" s="31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36" ht="12.75" customHeight="1">
      <c r="A95" s="27" t="s">
        <v>17</v>
      </c>
      <c r="B95" s="13"/>
      <c r="C95" s="13"/>
      <c r="D95" s="13"/>
      <c r="E95" s="13"/>
      <c r="F95" s="13"/>
      <c r="G95" s="13">
        <v>4</v>
      </c>
      <c r="H95" s="19">
        <v>1</v>
      </c>
      <c r="I95" s="41"/>
      <c r="J95" s="15"/>
      <c r="K95" s="16"/>
      <c r="L95" s="17"/>
      <c r="M95" s="20">
        <v>4</v>
      </c>
      <c r="N95" s="3">
        <f t="shared" si="44"/>
        <v>0.2857142857142857</v>
      </c>
      <c r="O95" s="5">
        <f t="shared" si="45"/>
        <v>0.7142857142857143</v>
      </c>
      <c r="W95" s="31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36" ht="12.75" customHeight="1">
      <c r="A96" s="27" t="s">
        <v>18</v>
      </c>
      <c r="B96" s="13"/>
      <c r="C96" s="13"/>
      <c r="D96" s="13"/>
      <c r="E96" s="13"/>
      <c r="F96" s="13"/>
      <c r="G96" s="13">
        <v>1</v>
      </c>
      <c r="H96" s="19">
        <v>4</v>
      </c>
      <c r="I96" s="41"/>
      <c r="J96" s="15"/>
      <c r="K96" s="16"/>
      <c r="L96" s="17"/>
      <c r="M96" s="20">
        <v>1</v>
      </c>
      <c r="N96" s="3">
        <f t="shared" si="44"/>
        <v>0.25</v>
      </c>
      <c r="O96" s="5">
        <f t="shared" si="45"/>
        <v>0.75</v>
      </c>
      <c r="W96" s="31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3"/>
      <c r="AJ96" s="3"/>
    </row>
    <row r="97" spans="1:36" ht="12.75" customHeight="1">
      <c r="A97" s="62" t="s">
        <v>19</v>
      </c>
      <c r="B97" s="13"/>
      <c r="C97" s="13"/>
      <c r="D97" s="13"/>
      <c r="E97" s="13"/>
      <c r="F97" s="13"/>
      <c r="G97" s="13"/>
      <c r="H97" s="19">
        <v>1</v>
      </c>
      <c r="I97" s="41"/>
      <c r="J97" s="15"/>
      <c r="K97" s="16"/>
      <c r="L97" s="17"/>
      <c r="M97" s="20"/>
      <c r="N97" s="3"/>
      <c r="O97" s="5"/>
      <c r="W97" s="31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3"/>
      <c r="AJ97" s="3"/>
    </row>
    <row r="98" spans="1:36" ht="12.75" customHeight="1">
      <c r="A98" s="27" t="s">
        <v>20</v>
      </c>
      <c r="B98" s="32"/>
      <c r="C98" s="32"/>
      <c r="D98" s="32"/>
      <c r="E98" s="32"/>
      <c r="F98" s="32"/>
      <c r="G98" s="32"/>
      <c r="H98" s="33"/>
      <c r="I98" s="5"/>
      <c r="J98" s="5"/>
      <c r="K98" s="32"/>
      <c r="L98" s="5"/>
      <c r="M98" s="20"/>
      <c r="N98" s="3"/>
      <c r="O98" s="5"/>
      <c r="W98" s="31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3"/>
      <c r="AJ98" s="3"/>
    </row>
    <row r="99" spans="1:36" ht="12.75" customHeight="1">
      <c r="A99" s="31" t="s">
        <v>21</v>
      </c>
      <c r="B99" s="32"/>
      <c r="C99" s="32"/>
      <c r="D99" s="32"/>
      <c r="E99" s="32"/>
      <c r="F99" s="32"/>
      <c r="G99" s="32"/>
      <c r="H99" s="33"/>
      <c r="I99" s="5"/>
      <c r="J99" s="5"/>
      <c r="K99" s="32"/>
      <c r="L99" s="5"/>
      <c r="M99" s="20"/>
      <c r="N99" s="3"/>
      <c r="O99" s="5"/>
      <c r="W99" s="31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3"/>
      <c r="AJ99" s="3"/>
    </row>
    <row r="100" spans="1:36" ht="12.75" customHeight="1">
      <c r="A100" s="31" t="s">
        <v>22</v>
      </c>
      <c r="B100" s="32"/>
      <c r="C100" s="32"/>
      <c r="D100" s="32"/>
      <c r="E100" s="32"/>
      <c r="F100" s="32"/>
      <c r="G100" s="32"/>
      <c r="H100" s="33"/>
      <c r="I100" s="5"/>
      <c r="J100" s="5"/>
      <c r="K100" s="32"/>
      <c r="L100" s="5"/>
      <c r="M100" s="20"/>
      <c r="N100" s="3"/>
      <c r="O100" s="5"/>
      <c r="W100" s="31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3"/>
      <c r="AJ100" s="3"/>
    </row>
    <row r="101" spans="1:36" ht="12.75" customHeight="1">
      <c r="A101" s="31"/>
      <c r="B101" s="32"/>
      <c r="C101" s="32"/>
      <c r="D101" s="32"/>
      <c r="E101" s="32"/>
      <c r="F101" s="32"/>
      <c r="G101" s="32"/>
      <c r="H101" s="33">
        <f>SUM(H94:H97)</f>
        <v>13</v>
      </c>
      <c r="I101" s="5">
        <f>SUM(H92:H94)/B89</f>
        <v>0.13725490196078433</v>
      </c>
      <c r="J101" s="5">
        <f>H101/B89</f>
        <v>0.25490196078431371</v>
      </c>
      <c r="K101" s="5">
        <f>J101-I101</f>
        <v>0.11764705882352938</v>
      </c>
      <c r="L101" s="5"/>
      <c r="M101" s="20"/>
      <c r="N101" s="3"/>
      <c r="O101" s="5"/>
      <c r="W101" s="31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3"/>
      <c r="AJ101" s="3"/>
    </row>
    <row r="102" spans="1:36" ht="12.75" customHeight="1">
      <c r="A102" s="35" t="s">
        <v>28</v>
      </c>
      <c r="B102" s="35"/>
      <c r="C102" s="35"/>
      <c r="D102" s="36"/>
      <c r="E102" s="36"/>
      <c r="G102" s="37">
        <f>((H92*4)+(H94*6)+(H95*7)+(H96*8)+(H97*9))/H101</f>
        <v>6.9230769230769234</v>
      </c>
      <c r="H102" s="32"/>
      <c r="I102" s="5"/>
      <c r="J102" s="5"/>
      <c r="L102" s="5"/>
      <c r="M102" s="6"/>
      <c r="N102" s="6"/>
      <c r="O102" s="5"/>
      <c r="W102" s="3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2.75" customHeight="1">
      <c r="I103" s="5"/>
      <c r="J103" s="5"/>
      <c r="L103" s="5"/>
      <c r="M103" s="6"/>
      <c r="N103" s="6"/>
      <c r="O103" s="5"/>
      <c r="W103" s="32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2.75" customHeight="1">
      <c r="A104" s="44" t="s">
        <v>48</v>
      </c>
      <c r="I104" s="5"/>
      <c r="J104" s="5"/>
      <c r="L104" s="5"/>
      <c r="M104" s="6"/>
      <c r="N104" s="6"/>
      <c r="O104" s="5"/>
      <c r="W104" s="44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3"/>
      <c r="AJ104" s="3"/>
    </row>
    <row r="105" spans="1:36" ht="25.5" customHeight="1">
      <c r="B105" s="185" t="s">
        <v>1</v>
      </c>
      <c r="C105" s="186"/>
      <c r="D105" s="186"/>
      <c r="E105" s="186"/>
      <c r="F105" s="186"/>
      <c r="G105" s="186"/>
      <c r="I105" s="7" t="s">
        <v>2</v>
      </c>
      <c r="J105" s="7" t="s">
        <v>3</v>
      </c>
      <c r="K105" s="8" t="s">
        <v>4</v>
      </c>
      <c r="L105" s="7" t="s">
        <v>5</v>
      </c>
      <c r="M105" s="9" t="s">
        <v>6</v>
      </c>
      <c r="N105" s="9" t="s">
        <v>7</v>
      </c>
      <c r="O105" s="10" t="s">
        <v>8</v>
      </c>
      <c r="W105" s="3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ht="12.75" customHeight="1">
      <c r="A106" s="12" t="s">
        <v>9</v>
      </c>
      <c r="B106" s="13">
        <v>1</v>
      </c>
      <c r="C106" s="13">
        <v>2</v>
      </c>
      <c r="D106" s="13">
        <v>3</v>
      </c>
      <c r="E106" s="13">
        <v>4</v>
      </c>
      <c r="F106" s="13">
        <v>5</v>
      </c>
      <c r="G106" s="13">
        <v>6</v>
      </c>
      <c r="H106" s="14" t="s">
        <v>10</v>
      </c>
      <c r="I106" s="41"/>
      <c r="J106" s="15"/>
      <c r="K106" s="16"/>
      <c r="L106" s="17"/>
      <c r="M106" s="6"/>
      <c r="N106" s="6"/>
      <c r="O106" s="5"/>
      <c r="W106" s="4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3"/>
      <c r="AJ106" s="3"/>
    </row>
    <row r="107" spans="1:36" ht="12.75" customHeight="1">
      <c r="A107" s="13">
        <v>9902</v>
      </c>
      <c r="B107" s="13">
        <v>1057</v>
      </c>
      <c r="C107" s="13"/>
      <c r="D107" s="13"/>
      <c r="E107" s="13"/>
      <c r="F107" s="13"/>
      <c r="G107" s="13"/>
      <c r="H107" s="19"/>
      <c r="I107" s="41"/>
      <c r="J107" s="15"/>
      <c r="K107" s="16"/>
      <c r="L107" s="17"/>
      <c r="M107" s="20">
        <f>B107</f>
        <v>1057</v>
      </c>
      <c r="N107" s="6"/>
      <c r="O107" s="5"/>
      <c r="W107" s="3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ht="12.75" customHeight="1">
      <c r="A108" s="27" t="s">
        <v>13</v>
      </c>
      <c r="B108" s="13"/>
      <c r="C108" s="13">
        <v>771</v>
      </c>
      <c r="D108" s="13"/>
      <c r="E108" s="13"/>
      <c r="F108" s="13"/>
      <c r="G108" s="13"/>
      <c r="H108" s="19"/>
      <c r="I108" s="41"/>
      <c r="J108" s="15"/>
      <c r="K108" s="16"/>
      <c r="L108" s="17">
        <f>C108/B107</f>
        <v>0.72942289498580892</v>
      </c>
      <c r="M108" s="20">
        <v>772</v>
      </c>
      <c r="N108" s="3">
        <f t="shared" ref="N108:N113" si="46">M108/M107</f>
        <v>0.73036896877956481</v>
      </c>
      <c r="O108" s="5">
        <f t="shared" ref="O108:O113" si="47">100%-N108</f>
        <v>0.26963103122043519</v>
      </c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>
      <c r="A109" s="27" t="s">
        <v>14</v>
      </c>
      <c r="B109" s="13"/>
      <c r="C109" s="13"/>
      <c r="D109" s="13">
        <v>675</v>
      </c>
      <c r="E109" s="13"/>
      <c r="F109" s="13"/>
      <c r="G109" s="13"/>
      <c r="H109" s="19"/>
      <c r="I109" s="41"/>
      <c r="J109" s="15"/>
      <c r="K109" s="16"/>
      <c r="L109" s="17">
        <f>D109/C108</f>
        <v>0.8754863813229572</v>
      </c>
      <c r="M109" s="20">
        <v>701</v>
      </c>
      <c r="N109" s="3">
        <f t="shared" si="46"/>
        <v>0.90803108808290156</v>
      </c>
      <c r="O109" s="5">
        <f t="shared" si="47"/>
        <v>9.1968911917098439E-2</v>
      </c>
      <c r="W109" s="31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3"/>
      <c r="AJ109" s="3"/>
    </row>
    <row r="110" spans="1:36" ht="12.75" customHeight="1">
      <c r="A110" s="27" t="s">
        <v>15</v>
      </c>
      <c r="B110" s="13"/>
      <c r="C110" s="13"/>
      <c r="D110" s="13"/>
      <c r="E110" s="13">
        <v>584</v>
      </c>
      <c r="F110" s="13"/>
      <c r="G110" s="13"/>
      <c r="H110" s="19">
        <v>4</v>
      </c>
      <c r="I110" s="41"/>
      <c r="J110" s="15"/>
      <c r="K110" s="16"/>
      <c r="L110" s="17">
        <f>E110/D109</f>
        <v>0.86518518518518517</v>
      </c>
      <c r="M110" s="20">
        <v>654</v>
      </c>
      <c r="N110" s="3">
        <f t="shared" si="46"/>
        <v>0.93295292439372324</v>
      </c>
      <c r="O110" s="5">
        <f t="shared" si="47"/>
        <v>6.7047075606276763E-2</v>
      </c>
      <c r="W110" s="31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3"/>
      <c r="AJ110" s="3"/>
    </row>
    <row r="111" spans="1:36" ht="12.75" customHeight="1">
      <c r="A111" s="27" t="s">
        <v>16</v>
      </c>
      <c r="B111" s="13"/>
      <c r="C111" s="13"/>
      <c r="D111" s="13"/>
      <c r="E111" s="13"/>
      <c r="F111" s="13">
        <v>524</v>
      </c>
      <c r="G111" s="13"/>
      <c r="H111" s="19">
        <v>6</v>
      </c>
      <c r="I111" s="41"/>
      <c r="J111" s="15"/>
      <c r="K111" s="16"/>
      <c r="L111" s="17">
        <f>F111/E110</f>
        <v>0.89726027397260277</v>
      </c>
      <c r="M111" s="20">
        <v>604</v>
      </c>
      <c r="N111" s="3">
        <f t="shared" si="46"/>
        <v>0.92354740061162077</v>
      </c>
      <c r="O111" s="5">
        <f t="shared" si="47"/>
        <v>7.6452599388379228E-2</v>
      </c>
      <c r="W111" s="31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3"/>
      <c r="AJ111" s="3"/>
    </row>
    <row r="112" spans="1:36" ht="12.75" customHeight="1">
      <c r="A112" s="27" t="s">
        <v>17</v>
      </c>
      <c r="B112" s="13"/>
      <c r="C112" s="13"/>
      <c r="D112" s="13"/>
      <c r="E112" s="13"/>
      <c r="F112" s="13"/>
      <c r="G112" s="13">
        <v>524</v>
      </c>
      <c r="H112" s="19">
        <v>382</v>
      </c>
      <c r="I112" s="41"/>
      <c r="J112" s="15"/>
      <c r="K112" s="16"/>
      <c r="L112" s="17">
        <f>G112/F111</f>
        <v>1</v>
      </c>
      <c r="M112" s="20">
        <v>573</v>
      </c>
      <c r="N112" s="3">
        <f t="shared" si="46"/>
        <v>0.94867549668874174</v>
      </c>
      <c r="O112" s="5">
        <f t="shared" si="47"/>
        <v>5.1324503311258263E-2</v>
      </c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>
      <c r="A113" s="27" t="s">
        <v>18</v>
      </c>
      <c r="B113" s="13"/>
      <c r="C113" s="13"/>
      <c r="D113" s="13"/>
      <c r="E113" s="13"/>
      <c r="F113" s="13"/>
      <c r="G113" s="13">
        <v>99</v>
      </c>
      <c r="H113" s="19">
        <v>94</v>
      </c>
      <c r="I113" s="41"/>
      <c r="J113" s="15"/>
      <c r="K113" s="16"/>
      <c r="L113" s="17"/>
      <c r="M113" s="20">
        <v>109</v>
      </c>
      <c r="N113" s="3">
        <f t="shared" si="46"/>
        <v>0.19022687609075042</v>
      </c>
      <c r="O113" s="5">
        <f t="shared" si="47"/>
        <v>0.8097731239092496</v>
      </c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>
      <c r="A114" s="62" t="s">
        <v>19</v>
      </c>
      <c r="B114" s="13"/>
      <c r="C114" s="13"/>
      <c r="D114" s="13"/>
      <c r="E114" s="13"/>
      <c r="F114" s="13"/>
      <c r="G114" s="13">
        <v>36</v>
      </c>
      <c r="H114" s="19">
        <v>24</v>
      </c>
      <c r="I114" s="41"/>
      <c r="J114" s="15"/>
      <c r="K114" s="16"/>
      <c r="L114" s="17"/>
      <c r="M114" s="20">
        <v>42</v>
      </c>
      <c r="N114" s="3"/>
      <c r="O114" s="5"/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>
      <c r="A115" s="27" t="s">
        <v>20</v>
      </c>
      <c r="B115" s="32"/>
      <c r="C115" s="32"/>
      <c r="D115" s="32"/>
      <c r="E115" s="32"/>
      <c r="F115" s="32"/>
      <c r="G115" s="61">
        <v>18</v>
      </c>
      <c r="H115" s="33">
        <v>14</v>
      </c>
      <c r="I115" s="5"/>
      <c r="J115" s="5"/>
      <c r="K115" s="32"/>
      <c r="L115" s="5"/>
      <c r="M115" s="20">
        <v>20</v>
      </c>
      <c r="N115" s="3"/>
      <c r="O115" s="5"/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>
      <c r="A116" s="31" t="s">
        <v>21</v>
      </c>
      <c r="B116" s="32"/>
      <c r="C116" s="32"/>
      <c r="D116" s="32"/>
      <c r="E116" s="32"/>
      <c r="F116" s="32"/>
      <c r="G116" s="61">
        <v>7</v>
      </c>
      <c r="H116" s="33">
        <v>4</v>
      </c>
      <c r="I116" s="5"/>
      <c r="J116" s="5"/>
      <c r="K116" s="32"/>
      <c r="L116" s="5"/>
      <c r="M116" s="20">
        <v>7</v>
      </c>
      <c r="N116" s="3"/>
      <c r="O116" s="5"/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>
      <c r="A117" s="31" t="s">
        <v>22</v>
      </c>
      <c r="B117" s="32"/>
      <c r="C117" s="32"/>
      <c r="D117" s="32"/>
      <c r="E117" s="32"/>
      <c r="F117" s="32"/>
      <c r="G117" s="61">
        <v>2</v>
      </c>
      <c r="H117" s="33">
        <v>2</v>
      </c>
      <c r="I117" s="5"/>
      <c r="J117" s="5"/>
      <c r="K117" s="32"/>
      <c r="L117" s="5"/>
      <c r="M117" s="20">
        <v>2</v>
      </c>
      <c r="N117" s="3"/>
      <c r="O117" s="5"/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>
      <c r="B118" s="32"/>
      <c r="C118" s="32"/>
      <c r="D118" s="32"/>
      <c r="E118" s="32"/>
      <c r="F118" s="32"/>
      <c r="G118" s="32"/>
      <c r="H118" s="33">
        <f>SUM(H110:H117)</f>
        <v>530</v>
      </c>
      <c r="I118" s="5">
        <f>SUM(H110:H112)/B107</f>
        <v>0.37086092715231789</v>
      </c>
      <c r="J118" s="5">
        <f>H118/B107</f>
        <v>0.50141911069063383</v>
      </c>
      <c r="K118" s="5">
        <f>J118-I118</f>
        <v>0.13055818353831594</v>
      </c>
      <c r="L118" s="5"/>
      <c r="M118" s="20"/>
      <c r="N118" s="3"/>
      <c r="O118" s="5"/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>
      <c r="A119" s="35" t="s">
        <v>28</v>
      </c>
      <c r="B119" s="35"/>
      <c r="C119" s="35"/>
      <c r="D119" s="36"/>
      <c r="E119" s="36"/>
      <c r="G119" s="37">
        <f>((H110*4)+(H111*5)+(H112*6)+(H113*7)+(H114*8)+(H115*9)+(H116*10)+(H117*11))/H118</f>
        <v>6.3698113207547173</v>
      </c>
      <c r="I119" s="5"/>
      <c r="J119" s="5"/>
      <c r="L119" s="5"/>
      <c r="M119" s="6"/>
      <c r="N119" s="6"/>
      <c r="O119" s="5"/>
      <c r="W119" s="32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ht="12.75" customHeight="1">
      <c r="I120" s="5"/>
      <c r="J120" s="5"/>
      <c r="L120" s="5"/>
      <c r="M120" s="6"/>
      <c r="N120" s="6"/>
      <c r="O120" s="5"/>
      <c r="W120" s="32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ht="12.75" customHeight="1">
      <c r="I121" s="5"/>
      <c r="J121" s="5"/>
      <c r="L121" s="5"/>
      <c r="M121" s="6"/>
      <c r="N121" s="6"/>
      <c r="O121" s="5"/>
      <c r="W121" s="32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ht="12.75" customHeight="1">
      <c r="A122" s="44" t="s">
        <v>49</v>
      </c>
      <c r="I122" s="5"/>
      <c r="J122" s="5"/>
      <c r="L122" s="5"/>
      <c r="M122" s="6"/>
      <c r="N122" s="6"/>
      <c r="O122" s="5"/>
      <c r="W122" s="44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3"/>
      <c r="AJ122" s="3"/>
    </row>
    <row r="123" spans="1:36" ht="25.5" customHeight="1">
      <c r="B123" s="185" t="s">
        <v>1</v>
      </c>
      <c r="C123" s="186"/>
      <c r="D123" s="186"/>
      <c r="E123" s="186"/>
      <c r="F123" s="186"/>
      <c r="G123" s="186"/>
      <c r="I123" s="7" t="s">
        <v>2</v>
      </c>
      <c r="J123" s="7" t="s">
        <v>3</v>
      </c>
      <c r="K123" s="8" t="s">
        <v>4</v>
      </c>
      <c r="L123" s="7" t="s">
        <v>5</v>
      </c>
      <c r="M123" s="9" t="s">
        <v>6</v>
      </c>
      <c r="N123" s="9" t="s">
        <v>7</v>
      </c>
      <c r="O123" s="10" t="s">
        <v>8</v>
      </c>
      <c r="W123" s="32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ht="12.75" customHeight="1">
      <c r="A124" s="12" t="s">
        <v>9</v>
      </c>
      <c r="B124" s="13">
        <v>1</v>
      </c>
      <c r="C124" s="13">
        <v>2</v>
      </c>
      <c r="D124" s="13">
        <v>3</v>
      </c>
      <c r="E124" s="13">
        <v>4</v>
      </c>
      <c r="F124" s="13">
        <v>5</v>
      </c>
      <c r="G124" s="13">
        <v>6</v>
      </c>
      <c r="H124" s="14" t="s">
        <v>10</v>
      </c>
      <c r="I124" s="41"/>
      <c r="J124" s="15"/>
      <c r="K124" s="16"/>
      <c r="L124" s="17"/>
      <c r="M124" s="6"/>
      <c r="N124" s="6"/>
      <c r="O124" s="5"/>
      <c r="W124" s="4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3"/>
      <c r="AJ124" s="3"/>
    </row>
    <row r="125" spans="1:36" ht="12.75" customHeight="1">
      <c r="A125" s="27" t="s">
        <v>13</v>
      </c>
      <c r="B125" s="13">
        <v>41</v>
      </c>
      <c r="C125" s="13"/>
      <c r="D125" s="13"/>
      <c r="E125" s="13"/>
      <c r="F125" s="13"/>
      <c r="G125" s="13"/>
      <c r="H125" s="19"/>
      <c r="I125" s="41"/>
      <c r="J125" s="15"/>
      <c r="K125" s="16"/>
      <c r="L125" s="17"/>
      <c r="M125" s="20">
        <f>B125</f>
        <v>41</v>
      </c>
      <c r="N125" s="6"/>
      <c r="O125" s="5"/>
      <c r="W125" s="31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3"/>
      <c r="AJ125" s="3"/>
    </row>
    <row r="126" spans="1:36" ht="12.75" customHeight="1">
      <c r="A126" s="27" t="s">
        <v>14</v>
      </c>
      <c r="B126" s="13"/>
      <c r="C126" s="13">
        <v>27</v>
      </c>
      <c r="D126" s="13"/>
      <c r="E126" s="13"/>
      <c r="F126" s="13"/>
      <c r="G126" s="13"/>
      <c r="H126" s="19"/>
      <c r="I126" s="41"/>
      <c r="J126" s="15"/>
      <c r="K126" s="16"/>
      <c r="L126" s="17">
        <f>C126/B125</f>
        <v>0.65853658536585369</v>
      </c>
      <c r="M126" s="20">
        <v>27</v>
      </c>
      <c r="N126" s="3">
        <f t="shared" ref="N126:N131" si="48">M126/M125</f>
        <v>0.65853658536585369</v>
      </c>
      <c r="O126" s="5">
        <f t="shared" ref="O126:O131" si="49">100%-N126</f>
        <v>0.34146341463414631</v>
      </c>
      <c r="W126" s="31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3"/>
      <c r="AJ126" s="3"/>
    </row>
    <row r="127" spans="1:36" ht="12.75" customHeight="1">
      <c r="A127" s="27" t="s">
        <v>15</v>
      </c>
      <c r="B127" s="13"/>
      <c r="C127" s="13"/>
      <c r="D127" s="13">
        <v>21</v>
      </c>
      <c r="E127" s="13"/>
      <c r="F127" s="13"/>
      <c r="G127" s="13"/>
      <c r="H127" s="19"/>
      <c r="I127" s="41"/>
      <c r="J127" s="15"/>
      <c r="K127" s="16"/>
      <c r="L127" s="17">
        <f>D127/C126</f>
        <v>0.77777777777777779</v>
      </c>
      <c r="M127" s="20">
        <v>25</v>
      </c>
      <c r="N127" s="3">
        <f t="shared" si="48"/>
        <v>0.92592592592592593</v>
      </c>
      <c r="O127" s="5">
        <f t="shared" si="49"/>
        <v>7.407407407407407E-2</v>
      </c>
      <c r="W127" s="31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>
      <c r="A128" s="27" t="s">
        <v>16</v>
      </c>
      <c r="B128" s="13"/>
      <c r="C128" s="13"/>
      <c r="D128" s="13"/>
      <c r="E128" s="13">
        <v>12</v>
      </c>
      <c r="F128" s="13"/>
      <c r="G128" s="13"/>
      <c r="H128" s="19"/>
      <c r="I128" s="41"/>
      <c r="J128" s="15"/>
      <c r="K128" s="16"/>
      <c r="L128" s="17">
        <f>E128/D127</f>
        <v>0.5714285714285714</v>
      </c>
      <c r="M128" s="20">
        <v>17</v>
      </c>
      <c r="N128" s="3">
        <f t="shared" si="48"/>
        <v>0.68</v>
      </c>
      <c r="O128" s="5">
        <f t="shared" si="49"/>
        <v>0.31999999999999995</v>
      </c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>
      <c r="A129" s="27" t="s">
        <v>17</v>
      </c>
      <c r="B129" s="13"/>
      <c r="C129" s="13"/>
      <c r="D129" s="13"/>
      <c r="E129" s="13"/>
      <c r="F129" s="13">
        <v>9</v>
      </c>
      <c r="G129" s="13"/>
      <c r="H129" s="19"/>
      <c r="I129" s="41"/>
      <c r="J129" s="15"/>
      <c r="K129" s="16"/>
      <c r="L129" s="17">
        <f>F129/E128</f>
        <v>0.75</v>
      </c>
      <c r="M129" s="20">
        <v>14</v>
      </c>
      <c r="N129" s="3">
        <f t="shared" si="48"/>
        <v>0.82352941176470584</v>
      </c>
      <c r="O129" s="5">
        <f t="shared" si="49"/>
        <v>0.17647058823529416</v>
      </c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>
      <c r="A130" s="27" t="s">
        <v>18</v>
      </c>
      <c r="B130" s="13"/>
      <c r="C130" s="13"/>
      <c r="D130" s="13"/>
      <c r="E130" s="13"/>
      <c r="F130" s="13"/>
      <c r="G130" s="13">
        <v>9</v>
      </c>
      <c r="H130" s="19">
        <v>4</v>
      </c>
      <c r="I130" s="41"/>
      <c r="J130" s="15"/>
      <c r="K130" s="16"/>
      <c r="L130" s="17">
        <f>G130/F129</f>
        <v>1</v>
      </c>
      <c r="M130" s="20">
        <v>14</v>
      </c>
      <c r="N130" s="3">
        <f t="shared" si="48"/>
        <v>1</v>
      </c>
      <c r="O130" s="5">
        <f t="shared" si="49"/>
        <v>0</v>
      </c>
      <c r="W130" s="31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3"/>
      <c r="AJ130" s="3"/>
    </row>
    <row r="131" spans="1:36" ht="12.75" customHeight="1">
      <c r="A131" s="27" t="s">
        <v>19</v>
      </c>
      <c r="B131" s="13"/>
      <c r="C131" s="13"/>
      <c r="D131" s="13"/>
      <c r="E131" s="13"/>
      <c r="F131" s="13"/>
      <c r="G131" s="13">
        <v>4</v>
      </c>
      <c r="H131" s="19">
        <v>3</v>
      </c>
      <c r="I131" s="41"/>
      <c r="J131" s="15"/>
      <c r="K131" s="16"/>
      <c r="L131" s="17"/>
      <c r="M131" s="20">
        <v>5</v>
      </c>
      <c r="N131" s="3">
        <f t="shared" si="48"/>
        <v>0.35714285714285715</v>
      </c>
      <c r="O131" s="5">
        <f t="shared" si="49"/>
        <v>0.64285714285714279</v>
      </c>
      <c r="W131" s="31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>
      <c r="A132" s="27" t="s">
        <v>20</v>
      </c>
      <c r="B132" s="32"/>
      <c r="C132" s="32"/>
      <c r="D132" s="32"/>
      <c r="E132" s="32"/>
      <c r="F132" s="32"/>
      <c r="G132" s="32">
        <v>1</v>
      </c>
      <c r="H132" s="33">
        <v>1</v>
      </c>
      <c r="I132" s="5"/>
      <c r="J132" s="5"/>
      <c r="K132" s="32"/>
      <c r="L132" s="5"/>
      <c r="M132" s="20">
        <v>1</v>
      </c>
      <c r="N132" s="3"/>
      <c r="O132" s="5"/>
      <c r="W132" s="31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3"/>
      <c r="AJ132" s="3"/>
    </row>
    <row r="133" spans="1:36" ht="12.75" customHeight="1">
      <c r="A133" s="31" t="s">
        <v>21</v>
      </c>
      <c r="B133" s="32"/>
      <c r="C133" s="32"/>
      <c r="D133" s="32"/>
      <c r="E133" s="32"/>
      <c r="F133" s="32"/>
      <c r="G133" s="32"/>
      <c r="H133" s="33"/>
      <c r="I133" s="5"/>
      <c r="J133" s="5"/>
      <c r="K133" s="32"/>
      <c r="L133" s="5"/>
      <c r="M133" s="20"/>
      <c r="N133" s="3"/>
      <c r="O133" s="5"/>
      <c r="W133" s="31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3"/>
      <c r="AJ133" s="3"/>
    </row>
    <row r="134" spans="1:36" ht="12.75" customHeight="1">
      <c r="A134" s="31" t="s">
        <v>22</v>
      </c>
      <c r="B134" s="32"/>
      <c r="C134" s="32"/>
      <c r="D134" s="32"/>
      <c r="E134" s="32"/>
      <c r="F134" s="32"/>
      <c r="G134" s="32"/>
      <c r="H134" s="33"/>
      <c r="I134" s="5"/>
      <c r="J134" s="5"/>
      <c r="K134" s="32"/>
      <c r="L134" s="5"/>
      <c r="M134" s="20"/>
      <c r="N134" s="3"/>
      <c r="O134" s="5"/>
      <c r="W134" s="31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3"/>
      <c r="AJ134" s="3"/>
    </row>
    <row r="135" spans="1:36" ht="12.75" customHeight="1">
      <c r="H135" s="32">
        <f>SUM(H130:H133)</f>
        <v>8</v>
      </c>
      <c r="I135" s="5">
        <f>H130/B125</f>
        <v>9.7560975609756101E-2</v>
      </c>
      <c r="J135" s="5">
        <f>H135/B125</f>
        <v>0.1951219512195122</v>
      </c>
      <c r="K135" s="5">
        <f>J135-I135</f>
        <v>9.7560975609756101E-2</v>
      </c>
      <c r="L135" s="5"/>
      <c r="M135" s="6"/>
      <c r="N135" s="6"/>
      <c r="O135" s="5"/>
      <c r="W135" s="32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ht="12.75" customHeight="1">
      <c r="A136" s="35" t="s">
        <v>28</v>
      </c>
      <c r="B136" s="35"/>
      <c r="C136" s="35"/>
      <c r="D136" s="36"/>
      <c r="E136" s="36"/>
      <c r="G136" s="37">
        <f>((H130*6)+(H131*7)+(H132*8))/H135</f>
        <v>6.625</v>
      </c>
      <c r="I136" s="5"/>
      <c r="J136" s="5"/>
      <c r="L136" s="5"/>
      <c r="M136" s="6"/>
      <c r="N136" s="6"/>
      <c r="O136" s="5"/>
      <c r="W136" s="32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ht="12.75" customHeight="1">
      <c r="I137" s="5"/>
      <c r="J137" s="5"/>
      <c r="L137" s="5"/>
      <c r="M137" s="6"/>
      <c r="N137" s="6"/>
      <c r="O137" s="5"/>
      <c r="W137" s="32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ht="12.75" customHeight="1">
      <c r="A138" s="44" t="s">
        <v>50</v>
      </c>
      <c r="I138" s="5"/>
      <c r="J138" s="5"/>
      <c r="L138" s="5"/>
      <c r="M138" s="6"/>
      <c r="N138" s="6"/>
      <c r="O138" s="5"/>
      <c r="W138" s="44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3"/>
      <c r="AJ138" s="3"/>
    </row>
    <row r="139" spans="1:36" ht="25.5" customHeight="1">
      <c r="B139" s="185" t="s">
        <v>1</v>
      </c>
      <c r="C139" s="186"/>
      <c r="D139" s="186"/>
      <c r="E139" s="186"/>
      <c r="F139" s="186"/>
      <c r="G139" s="186"/>
      <c r="I139" s="7" t="s">
        <v>2</v>
      </c>
      <c r="J139" s="7" t="s">
        <v>3</v>
      </c>
      <c r="K139" s="8" t="s">
        <v>4</v>
      </c>
      <c r="L139" s="7" t="s">
        <v>5</v>
      </c>
      <c r="M139" s="9" t="s">
        <v>6</v>
      </c>
      <c r="N139" s="9" t="s">
        <v>7</v>
      </c>
      <c r="O139" s="10" t="s">
        <v>8</v>
      </c>
      <c r="W139" s="32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ht="12.75" customHeight="1">
      <c r="A140" s="12" t="s">
        <v>9</v>
      </c>
      <c r="B140" s="13">
        <v>1</v>
      </c>
      <c r="C140" s="13">
        <v>2</v>
      </c>
      <c r="D140" s="13">
        <v>3</v>
      </c>
      <c r="E140" s="13">
        <v>4</v>
      </c>
      <c r="F140" s="13">
        <v>5</v>
      </c>
      <c r="G140" s="13">
        <v>6</v>
      </c>
      <c r="H140" s="14" t="s">
        <v>10</v>
      </c>
      <c r="I140" s="41"/>
      <c r="J140" s="15"/>
      <c r="K140" s="16"/>
      <c r="L140" s="17"/>
      <c r="M140" s="6"/>
      <c r="N140" s="6"/>
      <c r="O140" s="5"/>
      <c r="W140" s="4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3"/>
      <c r="AJ140" s="3"/>
    </row>
    <row r="141" spans="1:36" ht="12.75" customHeight="1">
      <c r="A141" s="27" t="s">
        <v>14</v>
      </c>
      <c r="B141" s="13">
        <v>1063</v>
      </c>
      <c r="C141" s="13"/>
      <c r="D141" s="13"/>
      <c r="E141" s="13"/>
      <c r="F141" s="13"/>
      <c r="G141" s="13"/>
      <c r="H141" s="19"/>
      <c r="I141" s="41"/>
      <c r="J141" s="15"/>
      <c r="K141" s="16"/>
      <c r="L141" s="17"/>
      <c r="M141" s="20">
        <f>B141</f>
        <v>1063</v>
      </c>
      <c r="N141" s="6"/>
      <c r="O141" s="5"/>
      <c r="W141" s="31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3"/>
      <c r="AJ141" s="3"/>
    </row>
    <row r="142" spans="1:36" ht="12.75" customHeight="1">
      <c r="A142" s="27" t="s">
        <v>15</v>
      </c>
      <c r="B142" s="13"/>
      <c r="C142" s="13">
        <v>834</v>
      </c>
      <c r="D142" s="13"/>
      <c r="E142" s="13"/>
      <c r="F142" s="13"/>
      <c r="G142" s="13"/>
      <c r="H142" s="19"/>
      <c r="I142" s="41"/>
      <c r="J142" s="15"/>
      <c r="K142" s="16"/>
      <c r="L142" s="17">
        <f>C142/B141</f>
        <v>0.78457196613358415</v>
      </c>
      <c r="M142" s="20">
        <v>835</v>
      </c>
      <c r="N142" s="3">
        <f t="shared" ref="N142:N146" si="50">M142/M141</f>
        <v>0.78551269990592665</v>
      </c>
      <c r="O142" s="5">
        <f t="shared" ref="O142:O146" si="51">100%-N142</f>
        <v>0.21448730009407335</v>
      </c>
      <c r="W142" s="31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3"/>
      <c r="AJ142" s="3"/>
    </row>
    <row r="143" spans="1:36" ht="12.75" customHeight="1">
      <c r="A143" s="27" t="s">
        <v>16</v>
      </c>
      <c r="B143" s="13"/>
      <c r="C143" s="13"/>
      <c r="D143" s="13">
        <v>725</v>
      </c>
      <c r="E143" s="13"/>
      <c r="F143" s="13"/>
      <c r="G143" s="13"/>
      <c r="H143" s="19"/>
      <c r="I143" s="41"/>
      <c r="J143" s="15"/>
      <c r="K143" s="16"/>
      <c r="L143" s="17">
        <f>D143/C142</f>
        <v>0.8693045563549161</v>
      </c>
      <c r="M143" s="20">
        <v>763</v>
      </c>
      <c r="N143" s="3">
        <f t="shared" si="50"/>
        <v>0.91377245508982041</v>
      </c>
      <c r="O143" s="5">
        <f t="shared" si="51"/>
        <v>8.6227544910179588E-2</v>
      </c>
      <c r="W143" s="31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3"/>
      <c r="AJ143" s="3"/>
    </row>
    <row r="144" spans="1:36" ht="12.75" customHeight="1">
      <c r="A144" s="27" t="s">
        <v>17</v>
      </c>
      <c r="B144" s="13"/>
      <c r="C144" s="13"/>
      <c r="D144" s="13"/>
      <c r="E144" s="13">
        <v>643</v>
      </c>
      <c r="F144" s="13"/>
      <c r="G144" s="13"/>
      <c r="H144" s="19">
        <v>2</v>
      </c>
      <c r="I144" s="41"/>
      <c r="J144" s="15"/>
      <c r="K144" s="16"/>
      <c r="L144" s="17">
        <f>E144/D143</f>
        <v>0.88689655172413795</v>
      </c>
      <c r="M144" s="20">
        <v>721</v>
      </c>
      <c r="N144" s="3">
        <f t="shared" si="50"/>
        <v>0.94495412844036697</v>
      </c>
      <c r="O144" s="5">
        <f t="shared" si="51"/>
        <v>5.5045871559633031E-2</v>
      </c>
      <c r="W144" s="31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3"/>
      <c r="AJ144" s="3"/>
    </row>
    <row r="145" spans="1:36" ht="12.75" customHeight="1">
      <c r="A145" s="27" t="s">
        <v>18</v>
      </c>
      <c r="B145" s="13"/>
      <c r="C145" s="13"/>
      <c r="D145" s="13"/>
      <c r="E145" s="13"/>
      <c r="F145" s="13">
        <v>558</v>
      </c>
      <c r="G145" s="13"/>
      <c r="H145" s="19">
        <v>11</v>
      </c>
      <c r="I145" s="41"/>
      <c r="J145" s="15"/>
      <c r="K145" s="16"/>
      <c r="L145" s="17">
        <f>F145/E144</f>
        <v>0.86780715396578534</v>
      </c>
      <c r="M145" s="20">
        <v>662</v>
      </c>
      <c r="N145" s="3">
        <f t="shared" si="50"/>
        <v>0.91816920943134539</v>
      </c>
      <c r="O145" s="5">
        <f t="shared" si="51"/>
        <v>8.183079056865461E-2</v>
      </c>
      <c r="W145" s="31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>
      <c r="A146" s="62" t="s">
        <v>19</v>
      </c>
      <c r="B146" s="13"/>
      <c r="C146" s="13"/>
      <c r="D146" s="13"/>
      <c r="E146" s="13"/>
      <c r="F146" s="13"/>
      <c r="G146" s="13">
        <v>558</v>
      </c>
      <c r="H146" s="33">
        <v>359</v>
      </c>
      <c r="I146" s="41"/>
      <c r="J146" s="15"/>
      <c r="K146" s="16"/>
      <c r="L146" s="17">
        <f>G146/F145</f>
        <v>1</v>
      </c>
      <c r="M146" s="20">
        <v>596</v>
      </c>
      <c r="N146" s="3">
        <f t="shared" si="50"/>
        <v>0.90030211480362543</v>
      </c>
      <c r="O146" s="5">
        <f t="shared" si="51"/>
        <v>9.9697885196374569E-2</v>
      </c>
      <c r="W146" s="31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>
      <c r="A147" s="27" t="s">
        <v>20</v>
      </c>
      <c r="B147" s="32"/>
      <c r="C147" s="32"/>
      <c r="D147" s="32"/>
      <c r="E147" s="32"/>
      <c r="F147" s="32"/>
      <c r="G147" s="32">
        <v>121</v>
      </c>
      <c r="H147" s="33">
        <v>71</v>
      </c>
      <c r="I147" s="5"/>
      <c r="J147" s="5"/>
      <c r="K147" s="32"/>
      <c r="L147" s="5"/>
      <c r="M147" s="20">
        <v>127</v>
      </c>
      <c r="N147" s="3"/>
      <c r="O147" s="5"/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>
      <c r="A148" s="31" t="s">
        <v>21</v>
      </c>
      <c r="B148" s="32"/>
      <c r="C148" s="32"/>
      <c r="D148" s="32"/>
      <c r="E148" s="32"/>
      <c r="F148" s="32"/>
      <c r="G148" s="32">
        <v>32</v>
      </c>
      <c r="H148" s="33">
        <v>18</v>
      </c>
      <c r="I148" s="5"/>
      <c r="J148" s="5"/>
      <c r="K148" s="32"/>
      <c r="L148" s="5"/>
      <c r="M148" s="20">
        <v>36</v>
      </c>
      <c r="N148" s="3"/>
      <c r="O148" s="5"/>
      <c r="W148" s="31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3"/>
      <c r="AJ148" s="3"/>
    </row>
    <row r="149" spans="1:36" ht="12.75" customHeight="1">
      <c r="A149" s="31" t="s">
        <v>22</v>
      </c>
      <c r="B149" s="32"/>
      <c r="C149" s="32"/>
      <c r="D149" s="32"/>
      <c r="E149" s="32"/>
      <c r="F149" s="32"/>
      <c r="G149" s="32">
        <v>16</v>
      </c>
      <c r="H149" s="33">
        <v>7</v>
      </c>
      <c r="I149" s="5"/>
      <c r="J149" s="5"/>
      <c r="K149" s="32"/>
      <c r="L149" s="5"/>
      <c r="M149" s="20">
        <v>16</v>
      </c>
      <c r="N149" s="3"/>
      <c r="O149" s="5"/>
      <c r="W149" s="31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>
      <c r="A150" s="31" t="s">
        <v>33</v>
      </c>
      <c r="B150" s="32"/>
      <c r="C150" s="32"/>
      <c r="D150" s="32"/>
      <c r="E150" s="32"/>
      <c r="F150" s="32"/>
      <c r="G150" s="32">
        <v>6</v>
      </c>
      <c r="H150" s="33">
        <v>5</v>
      </c>
      <c r="I150" s="5"/>
      <c r="J150" s="5"/>
      <c r="K150" s="32"/>
      <c r="L150" s="5"/>
      <c r="M150" s="20">
        <v>7</v>
      </c>
      <c r="N150" s="3"/>
      <c r="O150" s="5"/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>
      <c r="A151" s="31" t="s">
        <v>34</v>
      </c>
      <c r="B151" s="32"/>
      <c r="C151" s="32"/>
      <c r="D151" s="32"/>
      <c r="E151" s="32"/>
      <c r="F151" s="32"/>
      <c r="G151" s="32">
        <v>3</v>
      </c>
      <c r="H151" s="33">
        <v>2</v>
      </c>
      <c r="I151" s="5"/>
      <c r="J151" s="5"/>
      <c r="K151" s="32"/>
      <c r="L151" s="5"/>
      <c r="M151" s="20">
        <v>3</v>
      </c>
      <c r="N151" s="3"/>
      <c r="O151" s="5"/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>
      <c r="A152" s="31" t="s">
        <v>36</v>
      </c>
      <c r="B152" s="32"/>
      <c r="C152" s="32"/>
      <c r="D152" s="32"/>
      <c r="E152" s="32"/>
      <c r="F152" s="32"/>
      <c r="G152" s="32">
        <v>2</v>
      </c>
      <c r="H152" s="33">
        <v>1</v>
      </c>
      <c r="I152" s="5"/>
      <c r="J152" s="5"/>
      <c r="K152" s="32"/>
      <c r="L152" s="5"/>
      <c r="M152" s="20">
        <v>2</v>
      </c>
      <c r="N152" s="3"/>
      <c r="O152" s="5"/>
      <c r="W152" s="31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3"/>
      <c r="AJ152" s="3"/>
    </row>
    <row r="153" spans="1:36" ht="12.75" customHeight="1">
      <c r="A153" s="31" t="s">
        <v>37</v>
      </c>
      <c r="B153" s="32"/>
      <c r="C153" s="32"/>
      <c r="D153" s="32"/>
      <c r="E153" s="32"/>
      <c r="F153" s="32"/>
      <c r="G153" s="32">
        <v>1</v>
      </c>
      <c r="H153" s="33">
        <v>1</v>
      </c>
      <c r="I153" s="5"/>
      <c r="J153" s="5"/>
      <c r="K153" s="32"/>
      <c r="L153" s="5"/>
      <c r="M153" s="20">
        <v>1</v>
      </c>
      <c r="N153" s="3"/>
      <c r="O153" s="5"/>
      <c r="W153" s="31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3"/>
      <c r="AJ153" s="3"/>
    </row>
    <row r="154" spans="1:36" ht="12.75" customHeight="1">
      <c r="H154" s="32">
        <f>SUM(H144:H153)</f>
        <v>477</v>
      </c>
      <c r="I154" s="5">
        <f>SUM(H144:H146)/B141</f>
        <v>0.34995296331138287</v>
      </c>
      <c r="J154" s="5">
        <f>H154/B141</f>
        <v>0.4487300094073377</v>
      </c>
      <c r="K154" s="5">
        <f>J154-I154</f>
        <v>9.8777046095954835E-2</v>
      </c>
      <c r="L154" s="5"/>
      <c r="M154" s="6"/>
      <c r="N154" s="6"/>
      <c r="O154" s="5"/>
      <c r="W154" s="32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ht="12.75" customHeight="1">
      <c r="A155" s="35" t="s">
        <v>28</v>
      </c>
      <c r="B155" s="35"/>
      <c r="C155" s="35"/>
      <c r="D155" s="36"/>
      <c r="E155" s="36"/>
      <c r="G155" s="37">
        <f>((H144*4)+(H145*5)+(H146*6)+(H147*7)+(H148*8)+(H149*9)+(H150*10))/H154</f>
        <v>6.2285115303983227</v>
      </c>
      <c r="I155" s="5"/>
      <c r="J155" s="5"/>
      <c r="L155" s="5"/>
      <c r="M155" s="6"/>
      <c r="N155" s="6"/>
      <c r="O155" s="5"/>
      <c r="W155" s="32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ht="12.75" customHeight="1">
      <c r="I156" s="5"/>
      <c r="J156" s="5"/>
      <c r="L156" s="5"/>
      <c r="M156" s="6"/>
      <c r="N156" s="6"/>
      <c r="O156" s="5"/>
      <c r="W156" s="32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ht="12.75" customHeight="1">
      <c r="A157" s="44" t="s">
        <v>51</v>
      </c>
      <c r="I157" s="5"/>
      <c r="J157" s="5"/>
      <c r="L157" s="5"/>
      <c r="M157" s="6"/>
      <c r="N157" s="6"/>
      <c r="O157" s="5"/>
      <c r="W157" s="44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3"/>
      <c r="AJ157" s="3"/>
    </row>
    <row r="158" spans="1:36" ht="25.5" customHeight="1">
      <c r="B158" s="185" t="s">
        <v>1</v>
      </c>
      <c r="C158" s="186"/>
      <c r="D158" s="186"/>
      <c r="E158" s="186"/>
      <c r="F158" s="186"/>
      <c r="G158" s="186"/>
      <c r="I158" s="7" t="s">
        <v>2</v>
      </c>
      <c r="J158" s="7" t="s">
        <v>3</v>
      </c>
      <c r="K158" s="8" t="s">
        <v>4</v>
      </c>
      <c r="L158" s="7" t="s">
        <v>5</v>
      </c>
      <c r="M158" s="9" t="s">
        <v>6</v>
      </c>
      <c r="N158" s="9" t="s">
        <v>7</v>
      </c>
      <c r="O158" s="10" t="s">
        <v>8</v>
      </c>
      <c r="W158" s="32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ht="12.75" customHeight="1">
      <c r="A159" s="12" t="s">
        <v>9</v>
      </c>
      <c r="B159" s="13">
        <v>1</v>
      </c>
      <c r="C159" s="13">
        <v>2</v>
      </c>
      <c r="D159" s="13">
        <v>3</v>
      </c>
      <c r="E159" s="13">
        <v>4</v>
      </c>
      <c r="F159" s="13">
        <v>5</v>
      </c>
      <c r="G159" s="13">
        <v>6</v>
      </c>
      <c r="H159" s="14" t="s">
        <v>10</v>
      </c>
      <c r="I159" s="41"/>
      <c r="J159" s="15"/>
      <c r="K159" s="16"/>
      <c r="L159" s="17"/>
      <c r="M159" s="6"/>
      <c r="N159" s="6"/>
      <c r="O159" s="5"/>
      <c r="W159" s="4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3"/>
      <c r="AJ159" s="3"/>
    </row>
    <row r="160" spans="1:36" ht="12.75" customHeight="1">
      <c r="A160" s="27" t="s">
        <v>15</v>
      </c>
      <c r="B160" s="13">
        <v>39</v>
      </c>
      <c r="C160" s="13"/>
      <c r="D160" s="13"/>
      <c r="E160" s="13"/>
      <c r="F160" s="13"/>
      <c r="G160" s="13"/>
      <c r="H160" s="19"/>
      <c r="I160" s="41"/>
      <c r="J160" s="15"/>
      <c r="K160" s="16"/>
      <c r="L160" s="17"/>
      <c r="M160" s="20">
        <f>B160</f>
        <v>39</v>
      </c>
      <c r="N160" s="6"/>
      <c r="O160" s="5"/>
      <c r="W160" s="31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>
      <c r="A161" s="27" t="s">
        <v>16</v>
      </c>
      <c r="B161" s="13"/>
      <c r="C161" s="13">
        <v>25</v>
      </c>
      <c r="D161" s="13"/>
      <c r="E161" s="13"/>
      <c r="F161" s="13"/>
      <c r="G161" s="13"/>
      <c r="H161" s="19"/>
      <c r="I161" s="41"/>
      <c r="J161" s="15"/>
      <c r="K161" s="16"/>
      <c r="L161" s="17">
        <f>C161/B160</f>
        <v>0.64102564102564108</v>
      </c>
      <c r="M161" s="20">
        <v>25</v>
      </c>
      <c r="N161" s="3">
        <f t="shared" ref="N161:N165" si="52">M161/M160</f>
        <v>0.64102564102564108</v>
      </c>
      <c r="O161" s="5">
        <f t="shared" ref="O161:O165" si="53">100%-N161</f>
        <v>0.35897435897435892</v>
      </c>
      <c r="W161" s="31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>
      <c r="A162" s="27" t="s">
        <v>17</v>
      </c>
      <c r="B162" s="13"/>
      <c r="C162" s="13"/>
      <c r="D162" s="13">
        <v>18</v>
      </c>
      <c r="E162" s="13"/>
      <c r="F162" s="13"/>
      <c r="G162" s="13"/>
      <c r="H162" s="19"/>
      <c r="I162" s="41"/>
      <c r="J162" s="15"/>
      <c r="K162" s="16"/>
      <c r="L162" s="17">
        <f>D162/C161</f>
        <v>0.72</v>
      </c>
      <c r="M162" s="20">
        <v>22</v>
      </c>
      <c r="N162" s="3">
        <f t="shared" si="52"/>
        <v>0.88</v>
      </c>
      <c r="O162" s="5">
        <f t="shared" si="53"/>
        <v>0.12</v>
      </c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>
      <c r="A163" s="27" t="s">
        <v>18</v>
      </c>
      <c r="B163" s="13"/>
      <c r="C163" s="13"/>
      <c r="D163" s="13"/>
      <c r="E163" s="13">
        <v>18</v>
      </c>
      <c r="F163" s="13"/>
      <c r="G163" s="13"/>
      <c r="H163" s="19"/>
      <c r="I163" s="41"/>
      <c r="J163" s="15"/>
      <c r="K163" s="16"/>
      <c r="L163" s="17">
        <f>E163/D162</f>
        <v>1</v>
      </c>
      <c r="M163" s="20">
        <v>20</v>
      </c>
      <c r="N163" s="3">
        <f t="shared" si="52"/>
        <v>0.90909090909090906</v>
      </c>
      <c r="O163" s="5">
        <f t="shared" si="53"/>
        <v>9.0909090909090939E-2</v>
      </c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>
      <c r="A164" s="62" t="s">
        <v>19</v>
      </c>
      <c r="B164" s="13"/>
      <c r="C164" s="13"/>
      <c r="D164" s="13"/>
      <c r="E164" s="13"/>
      <c r="F164" s="13">
        <v>18</v>
      </c>
      <c r="G164" s="13"/>
      <c r="H164" s="19">
        <v>3</v>
      </c>
      <c r="I164" s="41"/>
      <c r="J164" s="15"/>
      <c r="K164" s="16"/>
      <c r="L164" s="17">
        <f>F164/E163</f>
        <v>1</v>
      </c>
      <c r="M164" s="20">
        <v>20</v>
      </c>
      <c r="N164" s="3">
        <f t="shared" si="52"/>
        <v>1</v>
      </c>
      <c r="O164" s="5">
        <f t="shared" si="53"/>
        <v>0</v>
      </c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>
      <c r="A165" s="27" t="s">
        <v>20</v>
      </c>
      <c r="B165" s="32"/>
      <c r="C165" s="32"/>
      <c r="D165" s="32"/>
      <c r="E165" s="32"/>
      <c r="F165" s="32"/>
      <c r="G165" s="32">
        <v>14</v>
      </c>
      <c r="H165" s="33">
        <v>11</v>
      </c>
      <c r="I165" s="5"/>
      <c r="J165" s="5"/>
      <c r="K165" s="32"/>
      <c r="L165" s="5">
        <f>G165/F164</f>
        <v>0.77777777777777779</v>
      </c>
      <c r="M165" s="20">
        <v>14</v>
      </c>
      <c r="N165" s="3">
        <f t="shared" si="52"/>
        <v>0.7</v>
      </c>
      <c r="O165" s="5">
        <f t="shared" si="53"/>
        <v>0.30000000000000004</v>
      </c>
      <c r="W165" s="31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3"/>
      <c r="AJ165" s="3"/>
    </row>
    <row r="166" spans="1:36" ht="12.75" customHeight="1">
      <c r="A166" s="31" t="s">
        <v>21</v>
      </c>
      <c r="B166" s="32"/>
      <c r="C166" s="32"/>
      <c r="D166" s="32"/>
      <c r="E166" s="32"/>
      <c r="F166" s="32"/>
      <c r="G166" s="32">
        <v>3</v>
      </c>
      <c r="H166" s="33">
        <v>1</v>
      </c>
      <c r="I166" s="5"/>
      <c r="J166" s="5"/>
      <c r="K166" s="32"/>
      <c r="L166" s="5"/>
      <c r="M166" s="20">
        <v>3</v>
      </c>
      <c r="N166" s="3"/>
      <c r="O166" s="5"/>
      <c r="W166" s="31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>
      <c r="A167" s="31" t="s">
        <v>22</v>
      </c>
      <c r="B167" s="32"/>
      <c r="C167" s="32"/>
      <c r="D167" s="32"/>
      <c r="E167" s="32"/>
      <c r="F167" s="32"/>
      <c r="G167" s="32">
        <v>2</v>
      </c>
      <c r="H167" s="33">
        <v>2</v>
      </c>
      <c r="I167" s="5"/>
      <c r="J167" s="5"/>
      <c r="K167" s="32"/>
      <c r="L167" s="5"/>
      <c r="M167" s="20">
        <v>2</v>
      </c>
      <c r="N167" s="3"/>
      <c r="O167" s="5"/>
      <c r="W167" s="31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3"/>
      <c r="AJ167" s="3"/>
    </row>
    <row r="168" spans="1:36" ht="12.75" customHeight="1">
      <c r="A168" s="31" t="s">
        <v>33</v>
      </c>
      <c r="B168" s="32"/>
      <c r="C168" s="32"/>
      <c r="D168" s="32"/>
      <c r="E168" s="32"/>
      <c r="F168" s="32"/>
      <c r="G168" s="32"/>
      <c r="H168" s="33"/>
      <c r="I168" s="5"/>
      <c r="J168" s="5"/>
      <c r="K168" s="32"/>
      <c r="L168" s="5"/>
      <c r="M168" s="20"/>
      <c r="N168" s="3"/>
      <c r="O168" s="5"/>
      <c r="W168" s="31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3"/>
      <c r="AJ168" s="3"/>
    </row>
    <row r="169" spans="1:36" ht="12.75" customHeight="1">
      <c r="A169" s="31" t="s">
        <v>34</v>
      </c>
      <c r="B169" s="32"/>
      <c r="C169" s="32"/>
      <c r="D169" s="32"/>
      <c r="E169" s="32"/>
      <c r="F169" s="32"/>
      <c r="G169" s="32"/>
      <c r="H169" s="33"/>
      <c r="I169" s="5"/>
      <c r="J169" s="5"/>
      <c r="K169" s="32"/>
      <c r="L169" s="5"/>
      <c r="M169" s="20"/>
      <c r="N169" s="3"/>
      <c r="O169" s="5"/>
      <c r="W169" s="31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3"/>
      <c r="AJ169" s="3"/>
    </row>
    <row r="170" spans="1:36" ht="12.75" customHeight="1">
      <c r="A170" s="31" t="s">
        <v>36</v>
      </c>
      <c r="B170" s="32"/>
      <c r="C170" s="32"/>
      <c r="D170" s="32"/>
      <c r="E170" s="32"/>
      <c r="F170" s="32"/>
      <c r="G170" s="32"/>
      <c r="H170" s="33"/>
      <c r="I170" s="5"/>
      <c r="J170" s="5"/>
      <c r="K170" s="32"/>
      <c r="L170" s="5"/>
      <c r="M170" s="20"/>
      <c r="N170" s="3"/>
      <c r="O170" s="5"/>
      <c r="W170" s="31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3"/>
      <c r="AJ170" s="3"/>
    </row>
    <row r="171" spans="1:36" ht="12.75" customHeight="1">
      <c r="H171" s="32">
        <f>SUM(H164:H167)</f>
        <v>17</v>
      </c>
      <c r="I171" s="5">
        <f>SUM(H164:H165)/B160</f>
        <v>0.35897435897435898</v>
      </c>
      <c r="J171" s="5">
        <f>H171/B160</f>
        <v>0.4358974358974359</v>
      </c>
      <c r="K171" s="5">
        <f>J171-I171</f>
        <v>7.6923076923076927E-2</v>
      </c>
      <c r="L171" s="5"/>
      <c r="M171" s="6"/>
      <c r="N171" s="6"/>
      <c r="O171" s="5"/>
      <c r="W171" s="32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ht="12.75" customHeight="1">
      <c r="A172" s="35" t="s">
        <v>28</v>
      </c>
      <c r="B172" s="35"/>
      <c r="C172" s="35"/>
      <c r="D172" s="36"/>
      <c r="E172" s="36"/>
      <c r="G172" s="37">
        <f>((H164*5)+(H165*6)+(H166*7)+(H167*8))/H171</f>
        <v>6.117647058823529</v>
      </c>
      <c r="I172" s="5"/>
      <c r="J172" s="5"/>
      <c r="K172" s="5"/>
      <c r="L172" s="5"/>
      <c r="M172" s="6"/>
      <c r="N172" s="6"/>
      <c r="O172" s="5"/>
      <c r="W172" s="32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ht="12.75" customHeight="1">
      <c r="I173" s="5"/>
      <c r="J173" s="5"/>
      <c r="L173" s="5"/>
      <c r="M173" s="6"/>
      <c r="N173" s="6"/>
      <c r="O173" s="5"/>
      <c r="W173" s="32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ht="12.75" customHeight="1">
      <c r="A174" s="44" t="s">
        <v>52</v>
      </c>
      <c r="I174" s="5"/>
      <c r="J174" s="5"/>
      <c r="L174" s="5"/>
      <c r="M174" s="6"/>
      <c r="N174" s="6"/>
      <c r="O174" s="5"/>
      <c r="W174" s="44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3"/>
      <c r="AJ174" s="3"/>
    </row>
    <row r="175" spans="1:36" ht="25.5" customHeight="1">
      <c r="B175" s="185" t="s">
        <v>1</v>
      </c>
      <c r="C175" s="186"/>
      <c r="D175" s="186"/>
      <c r="E175" s="186"/>
      <c r="F175" s="186"/>
      <c r="G175" s="186"/>
      <c r="I175" s="7" t="s">
        <v>2</v>
      </c>
      <c r="J175" s="7" t="s">
        <v>3</v>
      </c>
      <c r="K175" s="8" t="s">
        <v>4</v>
      </c>
      <c r="L175" s="7" t="s">
        <v>5</v>
      </c>
      <c r="M175" s="9" t="s">
        <v>6</v>
      </c>
      <c r="N175" s="9" t="s">
        <v>7</v>
      </c>
      <c r="O175" s="10" t="s">
        <v>8</v>
      </c>
      <c r="W175" s="32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ht="12.75" customHeight="1">
      <c r="A176" s="12" t="s">
        <v>9</v>
      </c>
      <c r="B176" s="13">
        <v>1</v>
      </c>
      <c r="C176" s="13">
        <v>2</v>
      </c>
      <c r="D176" s="13">
        <v>3</v>
      </c>
      <c r="E176" s="13">
        <v>4</v>
      </c>
      <c r="F176" s="13">
        <v>5</v>
      </c>
      <c r="G176" s="13">
        <v>6</v>
      </c>
      <c r="H176" s="14" t="s">
        <v>10</v>
      </c>
      <c r="I176" s="41"/>
      <c r="J176" s="15"/>
      <c r="K176" s="16"/>
      <c r="L176" s="17"/>
      <c r="M176" s="6"/>
      <c r="N176" s="6"/>
      <c r="O176" s="5"/>
      <c r="W176" s="4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3"/>
      <c r="AJ176" s="3"/>
    </row>
    <row r="177" spans="1:36" ht="12.75" customHeight="1">
      <c r="A177" s="27" t="s">
        <v>16</v>
      </c>
      <c r="B177" s="13">
        <v>1045</v>
      </c>
      <c r="C177" s="13"/>
      <c r="D177" s="13"/>
      <c r="E177" s="13"/>
      <c r="F177" s="13"/>
      <c r="G177" s="13"/>
      <c r="H177" s="19"/>
      <c r="I177" s="41"/>
      <c r="J177" s="15"/>
      <c r="K177" s="16"/>
      <c r="L177" s="17"/>
      <c r="M177" s="20">
        <f>B177</f>
        <v>1045</v>
      </c>
      <c r="N177" s="6"/>
      <c r="O177" s="5"/>
      <c r="W177" s="31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3"/>
      <c r="AJ177" s="3"/>
    </row>
    <row r="178" spans="1:36" ht="12.75" customHeight="1">
      <c r="A178" s="27" t="s">
        <v>17</v>
      </c>
      <c r="B178" s="13"/>
      <c r="C178" s="13">
        <v>801</v>
      </c>
      <c r="D178" s="13"/>
      <c r="E178" s="13"/>
      <c r="F178" s="13"/>
      <c r="G178" s="13"/>
      <c r="H178" s="19"/>
      <c r="I178" s="41"/>
      <c r="J178" s="15"/>
      <c r="K178" s="16"/>
      <c r="L178" s="17">
        <f>C178/B177</f>
        <v>0.7665071770334928</v>
      </c>
      <c r="M178" s="20">
        <v>806</v>
      </c>
      <c r="N178" s="3">
        <f t="shared" ref="N178:N182" si="54">M178/M177</f>
        <v>0.77129186602870814</v>
      </c>
      <c r="O178" s="5">
        <f t="shared" ref="O178:O182" si="55">100%-N178</f>
        <v>0.22870813397129186</v>
      </c>
      <c r="W178" s="31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3"/>
      <c r="AJ178" s="3"/>
    </row>
    <row r="179" spans="1:36" ht="12.75" customHeight="1">
      <c r="A179" s="27" t="s">
        <v>18</v>
      </c>
      <c r="B179" s="13"/>
      <c r="C179" s="13"/>
      <c r="D179" s="13">
        <v>658</v>
      </c>
      <c r="E179" s="13"/>
      <c r="F179" s="13"/>
      <c r="G179" s="13"/>
      <c r="H179" s="19"/>
      <c r="I179" s="41"/>
      <c r="J179" s="15"/>
      <c r="K179" s="16"/>
      <c r="L179" s="17">
        <f>D179/C178</f>
        <v>0.82147315855181025</v>
      </c>
      <c r="M179" s="20">
        <v>735</v>
      </c>
      <c r="N179" s="3">
        <f t="shared" si="54"/>
        <v>0.91191066997518611</v>
      </c>
      <c r="O179" s="5">
        <f t="shared" si="55"/>
        <v>8.8089330024813894E-2</v>
      </c>
      <c r="W179" s="31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"/>
      <c r="AJ179" s="3"/>
    </row>
    <row r="180" spans="1:36" ht="12.75" customHeight="1">
      <c r="A180" s="62" t="s">
        <v>19</v>
      </c>
      <c r="B180" s="13"/>
      <c r="C180" s="13"/>
      <c r="D180" s="13"/>
      <c r="E180" s="13">
        <v>570</v>
      </c>
      <c r="F180" s="13"/>
      <c r="G180" s="13"/>
      <c r="H180" s="19"/>
      <c r="I180" s="41"/>
      <c r="J180" s="15"/>
      <c r="K180" s="16"/>
      <c r="L180" s="17">
        <f>E180/D179</f>
        <v>0.86626139817629177</v>
      </c>
      <c r="M180" s="20">
        <v>663</v>
      </c>
      <c r="N180" s="3">
        <f t="shared" si="54"/>
        <v>0.90204081632653066</v>
      </c>
      <c r="O180" s="5">
        <f t="shared" si="55"/>
        <v>9.7959183673469341E-2</v>
      </c>
      <c r="W180" s="31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>
      <c r="A181" s="27" t="s">
        <v>20</v>
      </c>
      <c r="F181" s="32">
        <v>505</v>
      </c>
      <c r="H181" s="19">
        <v>14</v>
      </c>
      <c r="I181" s="5"/>
      <c r="J181" s="5"/>
      <c r="L181" s="5">
        <f>F181/E180</f>
        <v>0.88596491228070173</v>
      </c>
      <c r="M181" s="20">
        <v>611</v>
      </c>
      <c r="N181" s="3">
        <f t="shared" si="54"/>
        <v>0.92156862745098034</v>
      </c>
      <c r="O181" s="5">
        <f t="shared" si="55"/>
        <v>7.8431372549019662E-2</v>
      </c>
      <c r="W181" s="32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ht="12.75" customHeight="1">
      <c r="A182" s="31" t="s">
        <v>21</v>
      </c>
      <c r="G182" s="32">
        <v>505</v>
      </c>
      <c r="H182" s="19">
        <v>421</v>
      </c>
      <c r="I182" s="5"/>
      <c r="J182" s="5"/>
      <c r="L182" s="5">
        <f>G182/F181</f>
        <v>1</v>
      </c>
      <c r="M182" s="20">
        <v>556</v>
      </c>
      <c r="N182" s="3">
        <f t="shared" si="54"/>
        <v>0.90998363338788868</v>
      </c>
      <c r="O182" s="5">
        <f t="shared" si="55"/>
        <v>9.001636661211132E-2</v>
      </c>
      <c r="W182" s="32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ht="12.75" customHeight="1">
      <c r="A183" s="31" t="s">
        <v>22</v>
      </c>
      <c r="G183" s="32">
        <v>98</v>
      </c>
      <c r="H183" s="33">
        <v>54</v>
      </c>
      <c r="I183" s="5"/>
      <c r="J183" s="5"/>
      <c r="L183" s="5"/>
      <c r="M183" s="20">
        <v>11</v>
      </c>
      <c r="N183" s="3"/>
      <c r="O183" s="5"/>
      <c r="W183" s="32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ht="12.75" customHeight="1">
      <c r="A184" s="31" t="s">
        <v>33</v>
      </c>
      <c r="G184" s="32">
        <v>26</v>
      </c>
      <c r="H184" s="33">
        <v>22</v>
      </c>
      <c r="I184" s="5"/>
      <c r="J184" s="5"/>
      <c r="L184" s="5"/>
      <c r="M184" s="20">
        <v>29</v>
      </c>
      <c r="N184" s="3"/>
      <c r="O184" s="5"/>
      <c r="W184" s="32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ht="12.75" customHeight="1">
      <c r="A185" s="31" t="s">
        <v>34</v>
      </c>
      <c r="G185" s="32">
        <v>13</v>
      </c>
      <c r="H185" s="110">
        <v>10</v>
      </c>
      <c r="I185" s="5"/>
      <c r="J185" s="5"/>
      <c r="L185" s="5"/>
      <c r="M185" s="20">
        <v>17</v>
      </c>
      <c r="N185" s="3"/>
      <c r="O185" s="5"/>
      <c r="W185" s="32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ht="12.75" customHeight="1">
      <c r="A186" s="31" t="s">
        <v>36</v>
      </c>
      <c r="G186" s="32">
        <v>6</v>
      </c>
      <c r="H186" s="110">
        <v>2</v>
      </c>
      <c r="I186" s="5"/>
      <c r="J186" s="5"/>
      <c r="L186" s="5"/>
      <c r="M186" s="20">
        <v>6</v>
      </c>
      <c r="N186" s="3"/>
      <c r="O186" s="5"/>
      <c r="W186" s="32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ht="12.75" customHeight="1">
      <c r="A187" s="31" t="s">
        <v>37</v>
      </c>
      <c r="G187" s="32">
        <v>3</v>
      </c>
      <c r="H187" s="110">
        <v>2</v>
      </c>
      <c r="I187" s="5"/>
      <c r="J187" s="5"/>
      <c r="L187" s="5"/>
      <c r="M187" s="20">
        <v>3</v>
      </c>
      <c r="N187" s="3"/>
      <c r="O187" s="5"/>
      <c r="W187" s="32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ht="12.75" customHeight="1">
      <c r="A188" s="31" t="s">
        <v>38</v>
      </c>
      <c r="E188" s="32">
        <v>1</v>
      </c>
      <c r="H188" s="110"/>
      <c r="I188" s="5"/>
      <c r="J188" s="5"/>
      <c r="L188" s="5"/>
      <c r="M188" s="20">
        <v>1</v>
      </c>
      <c r="N188" s="3"/>
      <c r="O188" s="5"/>
      <c r="W188" s="32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ht="12.75" customHeight="1">
      <c r="A189" s="31" t="s">
        <v>39</v>
      </c>
      <c r="G189" s="32">
        <v>2</v>
      </c>
      <c r="H189" s="110">
        <v>1</v>
      </c>
      <c r="I189" s="5"/>
      <c r="J189" s="5"/>
      <c r="L189" s="5"/>
      <c r="M189" s="20">
        <v>2</v>
      </c>
      <c r="N189" s="3"/>
      <c r="O189" s="5"/>
      <c r="W189" s="32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ht="12.75" customHeight="1">
      <c r="A190" s="31" t="s">
        <v>40</v>
      </c>
      <c r="G190" s="32">
        <v>1</v>
      </c>
      <c r="H190" s="110"/>
      <c r="I190" s="5"/>
      <c r="J190" s="5"/>
      <c r="L190" s="5"/>
      <c r="M190" s="20">
        <v>1</v>
      </c>
      <c r="N190" s="3"/>
      <c r="O190" s="5"/>
      <c r="W190" s="32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ht="12.75" customHeight="1">
      <c r="A191" s="31" t="s">
        <v>41</v>
      </c>
      <c r="G191" s="32">
        <v>1</v>
      </c>
      <c r="H191" s="110">
        <v>1</v>
      </c>
      <c r="I191" s="5"/>
      <c r="J191" s="5"/>
      <c r="L191" s="5"/>
      <c r="M191" s="20">
        <v>1</v>
      </c>
      <c r="N191" s="3"/>
      <c r="O191" s="5"/>
      <c r="W191" s="32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ht="12.75" customHeight="1">
      <c r="H192" s="32">
        <f>SUM(H181:H191)</f>
        <v>527</v>
      </c>
      <c r="I192" s="5">
        <f>SUM(H181:H182)/B177</f>
        <v>0.41626794258373206</v>
      </c>
      <c r="J192" s="5">
        <f>H192/B177</f>
        <v>0.50430622009569381</v>
      </c>
      <c r="K192" s="5">
        <f>J192-I192</f>
        <v>8.8038277511961749E-2</v>
      </c>
      <c r="L192" s="5"/>
      <c r="M192" s="6"/>
      <c r="N192" s="6"/>
      <c r="O192" s="5"/>
      <c r="W192" s="32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ht="12.75" customHeight="1">
      <c r="A193" s="35" t="s">
        <v>28</v>
      </c>
      <c r="B193" s="35"/>
      <c r="C193" s="35"/>
      <c r="D193" s="36"/>
      <c r="E193" s="36"/>
      <c r="G193" s="37">
        <f>((H181*5)+(H182*6)+(H183*7)+(H184*8))/H192</f>
        <v>5.9772296015180268</v>
      </c>
      <c r="I193" s="5"/>
      <c r="J193" s="5"/>
      <c r="K193" s="5"/>
      <c r="L193" s="5"/>
      <c r="M193" s="6"/>
      <c r="N193" s="6"/>
      <c r="O193" s="5"/>
      <c r="W193" s="32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ht="12.75" customHeight="1">
      <c r="I194" s="5"/>
      <c r="J194" s="5"/>
      <c r="K194" s="5"/>
      <c r="L194" s="5"/>
      <c r="M194" s="6"/>
      <c r="N194" s="6"/>
      <c r="O194" s="5"/>
      <c r="W194" s="32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ht="12.75" customHeight="1">
      <c r="A195" s="44" t="s">
        <v>53</v>
      </c>
      <c r="I195" s="5"/>
      <c r="J195" s="5"/>
      <c r="L195" s="5"/>
      <c r="M195" s="6"/>
      <c r="N195" s="6"/>
      <c r="O195" s="5"/>
      <c r="W195" s="44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3"/>
      <c r="AJ195" s="3"/>
    </row>
    <row r="196" spans="1:36" ht="25.5" customHeight="1">
      <c r="B196" s="185" t="s">
        <v>1</v>
      </c>
      <c r="C196" s="186"/>
      <c r="D196" s="186"/>
      <c r="E196" s="186"/>
      <c r="F196" s="186"/>
      <c r="G196" s="186"/>
      <c r="I196" s="7" t="s">
        <v>2</v>
      </c>
      <c r="J196" s="7" t="s">
        <v>3</v>
      </c>
      <c r="K196" s="8" t="s">
        <v>4</v>
      </c>
      <c r="L196" s="7" t="s">
        <v>5</v>
      </c>
      <c r="M196" s="9" t="s">
        <v>6</v>
      </c>
      <c r="N196" s="9" t="s">
        <v>7</v>
      </c>
      <c r="O196" s="10" t="s">
        <v>8</v>
      </c>
      <c r="W196" s="32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ht="12.75" customHeight="1">
      <c r="A197" s="12" t="s">
        <v>9</v>
      </c>
      <c r="B197" s="13">
        <v>1</v>
      </c>
      <c r="C197" s="13">
        <v>2</v>
      </c>
      <c r="D197" s="13">
        <v>3</v>
      </c>
      <c r="E197" s="13">
        <v>4</v>
      </c>
      <c r="F197" s="13">
        <v>5</v>
      </c>
      <c r="G197" s="13">
        <v>6</v>
      </c>
      <c r="H197" s="14" t="s">
        <v>10</v>
      </c>
      <c r="I197" s="41"/>
      <c r="J197" s="15"/>
      <c r="K197" s="16"/>
      <c r="L197" s="17"/>
      <c r="M197" s="6"/>
      <c r="N197" s="6"/>
      <c r="O197" s="5"/>
      <c r="W197" s="4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3"/>
      <c r="AJ197" s="3"/>
    </row>
    <row r="198" spans="1:36" ht="12.75" customHeight="1">
      <c r="A198" s="27" t="s">
        <v>17</v>
      </c>
      <c r="B198" s="13">
        <v>60</v>
      </c>
      <c r="C198" s="13"/>
      <c r="D198" s="13"/>
      <c r="E198" s="13"/>
      <c r="F198" s="13"/>
      <c r="G198" s="13"/>
      <c r="H198" s="19"/>
      <c r="I198" s="41"/>
      <c r="J198" s="15"/>
      <c r="K198" s="16"/>
      <c r="L198" s="17"/>
      <c r="M198" s="20">
        <f>B198</f>
        <v>60</v>
      </c>
      <c r="N198" s="6"/>
      <c r="O198" s="5"/>
      <c r="W198" s="31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3"/>
      <c r="AJ198" s="3"/>
    </row>
    <row r="199" spans="1:36" ht="12.75" customHeight="1">
      <c r="A199" s="27" t="s">
        <v>18</v>
      </c>
      <c r="B199" s="13"/>
      <c r="C199" s="13">
        <v>22</v>
      </c>
      <c r="D199" s="13"/>
      <c r="E199" s="13"/>
      <c r="F199" s="13"/>
      <c r="G199" s="13"/>
      <c r="H199" s="19"/>
      <c r="I199" s="41"/>
      <c r="J199" s="15"/>
      <c r="K199" s="16"/>
      <c r="L199" s="17">
        <f>C199/B198</f>
        <v>0.36666666666666664</v>
      </c>
      <c r="M199" s="20">
        <v>28</v>
      </c>
      <c r="N199" s="3">
        <f t="shared" ref="N199:N202" si="56">M199/M198</f>
        <v>0.46666666666666667</v>
      </c>
      <c r="O199" s="5">
        <f t="shared" ref="O199:O202" si="57">100%-N199</f>
        <v>0.53333333333333333</v>
      </c>
      <c r="W199" s="31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3"/>
      <c r="AJ199" s="3"/>
    </row>
    <row r="200" spans="1:36" ht="12.75" customHeight="1">
      <c r="A200" s="27" t="s">
        <v>19</v>
      </c>
      <c r="B200" s="13"/>
      <c r="C200" s="13"/>
      <c r="D200" s="13">
        <v>16</v>
      </c>
      <c r="E200" s="13"/>
      <c r="F200" s="13"/>
      <c r="G200" s="13"/>
      <c r="H200" s="19"/>
      <c r="I200" s="41"/>
      <c r="J200" s="41"/>
      <c r="K200" s="41"/>
      <c r="L200" s="17">
        <f>D200/C199</f>
        <v>0.72727272727272729</v>
      </c>
      <c r="M200" s="20">
        <v>21</v>
      </c>
      <c r="N200" s="3">
        <f t="shared" si="56"/>
        <v>0.75</v>
      </c>
      <c r="O200" s="5">
        <f t="shared" si="57"/>
        <v>0.25</v>
      </c>
      <c r="W200" s="31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3"/>
      <c r="AJ200" s="3"/>
    </row>
    <row r="201" spans="1:36" ht="12.75" customHeight="1">
      <c r="A201" s="27" t="s">
        <v>20</v>
      </c>
      <c r="B201" s="32"/>
      <c r="C201" s="32"/>
      <c r="D201" s="32"/>
      <c r="E201" s="32">
        <v>14</v>
      </c>
      <c r="F201" s="32"/>
      <c r="G201" s="32"/>
      <c r="H201" s="33"/>
      <c r="I201" s="5"/>
      <c r="J201" s="5"/>
      <c r="K201" s="5"/>
      <c r="L201" s="5">
        <f>E201/D200</f>
        <v>0.875</v>
      </c>
      <c r="M201" s="20">
        <v>20</v>
      </c>
      <c r="N201" s="3">
        <f t="shared" si="56"/>
        <v>0.95238095238095233</v>
      </c>
      <c r="O201" s="5">
        <f t="shared" si="57"/>
        <v>4.7619047619047672E-2</v>
      </c>
      <c r="W201" s="31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3"/>
      <c r="AJ201" s="3"/>
    </row>
    <row r="202" spans="1:36" ht="12.75" customHeight="1">
      <c r="A202" s="31" t="s">
        <v>21</v>
      </c>
      <c r="B202" s="32"/>
      <c r="C202" s="32"/>
      <c r="D202" s="32"/>
      <c r="E202" s="32"/>
      <c r="F202" s="32">
        <v>13</v>
      </c>
      <c r="G202" s="32"/>
      <c r="H202" s="33">
        <v>1</v>
      </c>
      <c r="I202" s="5"/>
      <c r="J202" s="5"/>
      <c r="K202" s="5"/>
      <c r="L202" s="5">
        <f>F202/E201</f>
        <v>0.9285714285714286</v>
      </c>
      <c r="M202" s="20">
        <v>19</v>
      </c>
      <c r="N202" s="3">
        <f t="shared" si="56"/>
        <v>0.95</v>
      </c>
      <c r="O202" s="5">
        <f t="shared" si="57"/>
        <v>5.0000000000000044E-2</v>
      </c>
      <c r="W202" s="31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3"/>
      <c r="AJ202" s="3"/>
    </row>
    <row r="203" spans="1:36" ht="12.75" customHeight="1">
      <c r="A203" s="31" t="s">
        <v>22</v>
      </c>
      <c r="B203" s="32"/>
      <c r="C203" s="32"/>
      <c r="D203" s="32"/>
      <c r="E203" s="32"/>
      <c r="F203" s="32"/>
      <c r="G203" s="32">
        <v>13</v>
      </c>
      <c r="H203" s="33">
        <v>8</v>
      </c>
      <c r="I203" s="5"/>
      <c r="J203" s="5"/>
      <c r="K203" s="5"/>
      <c r="L203" s="5">
        <f>G203/F202</f>
        <v>1</v>
      </c>
      <c r="M203" s="20">
        <v>17</v>
      </c>
      <c r="N203" s="3"/>
      <c r="O203" s="5"/>
      <c r="W203" s="31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3"/>
      <c r="AJ203" s="3"/>
    </row>
    <row r="204" spans="1:36" ht="12.75" customHeight="1">
      <c r="A204" s="31" t="s">
        <v>33</v>
      </c>
      <c r="B204" s="32"/>
      <c r="C204" s="32"/>
      <c r="D204" s="32"/>
      <c r="E204" s="32"/>
      <c r="F204" s="32"/>
      <c r="G204" s="32">
        <v>3</v>
      </c>
      <c r="H204" s="33">
        <v>1</v>
      </c>
      <c r="I204" s="5"/>
      <c r="J204" s="5"/>
      <c r="K204" s="5"/>
      <c r="L204" s="5"/>
      <c r="M204" s="20">
        <v>6</v>
      </c>
      <c r="N204" s="3"/>
      <c r="O204" s="5"/>
      <c r="W204" s="31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3"/>
      <c r="AJ204" s="3"/>
    </row>
    <row r="205" spans="1:36" ht="12.75" customHeight="1">
      <c r="A205" s="31" t="s">
        <v>34</v>
      </c>
      <c r="B205" s="32"/>
      <c r="C205" s="32"/>
      <c r="D205" s="32"/>
      <c r="E205" s="32"/>
      <c r="F205" s="32"/>
      <c r="G205" s="32">
        <v>3</v>
      </c>
      <c r="H205" s="33"/>
      <c r="I205" s="5"/>
      <c r="J205" s="5"/>
      <c r="K205" s="5"/>
      <c r="L205" s="5"/>
      <c r="M205" s="20">
        <v>4</v>
      </c>
      <c r="N205" s="3"/>
      <c r="O205" s="5"/>
      <c r="W205" s="31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>
      <c r="A206" s="31" t="s">
        <v>36</v>
      </c>
      <c r="B206" s="32"/>
      <c r="C206" s="32"/>
      <c r="D206" s="32"/>
      <c r="E206" s="32"/>
      <c r="F206" s="32"/>
      <c r="G206" s="32">
        <v>3</v>
      </c>
      <c r="H206" s="33">
        <v>1</v>
      </c>
      <c r="I206" s="5"/>
      <c r="J206" s="5"/>
      <c r="K206" s="5"/>
      <c r="L206" s="5"/>
      <c r="M206" s="20">
        <v>3</v>
      </c>
      <c r="N206" s="3"/>
      <c r="O206" s="5"/>
      <c r="W206" s="31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>
      <c r="A207" s="31" t="s">
        <v>37</v>
      </c>
      <c r="B207" s="32"/>
      <c r="C207" s="32"/>
      <c r="D207" s="32"/>
      <c r="E207" s="32"/>
      <c r="F207" s="32"/>
      <c r="G207" s="32">
        <v>1</v>
      </c>
      <c r="H207" s="33">
        <v>2</v>
      </c>
      <c r="I207" s="5"/>
      <c r="J207" s="5"/>
      <c r="K207" s="5"/>
      <c r="L207" s="5"/>
      <c r="M207" s="20">
        <v>1</v>
      </c>
      <c r="N207" s="3"/>
      <c r="O207" s="5"/>
      <c r="W207" s="31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>
      <c r="A208" s="31" t="s">
        <v>38</v>
      </c>
      <c r="B208" s="32"/>
      <c r="C208" s="32"/>
      <c r="D208" s="32"/>
      <c r="E208" s="32"/>
      <c r="F208" s="32"/>
      <c r="G208" s="32">
        <v>1</v>
      </c>
      <c r="H208" s="33">
        <v>1</v>
      </c>
      <c r="I208" s="5"/>
      <c r="J208" s="5"/>
      <c r="K208" s="5"/>
      <c r="L208" s="5"/>
      <c r="M208" s="20">
        <v>1</v>
      </c>
      <c r="N208" s="3"/>
      <c r="O208" s="5"/>
      <c r="W208" s="31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3"/>
      <c r="AJ208" s="3"/>
    </row>
    <row r="209" spans="1:36" ht="12.75" customHeight="1">
      <c r="A209" s="31" t="s">
        <v>39</v>
      </c>
      <c r="B209" s="32"/>
      <c r="C209" s="32"/>
      <c r="D209" s="32"/>
      <c r="E209" s="32"/>
      <c r="F209" s="32"/>
      <c r="G209" s="32"/>
      <c r="H209" s="33"/>
      <c r="I209" s="5"/>
      <c r="J209" s="5"/>
      <c r="K209" s="5"/>
      <c r="L209" s="5"/>
      <c r="M209" s="20"/>
      <c r="N209" s="3"/>
      <c r="O209" s="5"/>
      <c r="W209" s="31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3"/>
      <c r="AJ209" s="3"/>
    </row>
    <row r="210" spans="1:36" ht="12.75" customHeight="1">
      <c r="A210" s="31" t="s">
        <v>40</v>
      </c>
      <c r="B210" s="32"/>
      <c r="C210" s="32"/>
      <c r="D210" s="32"/>
      <c r="E210" s="32"/>
      <c r="F210" s="32"/>
      <c r="G210" s="32"/>
      <c r="H210" s="33"/>
      <c r="I210" s="5"/>
      <c r="J210" s="5"/>
      <c r="K210" s="5"/>
      <c r="L210" s="5"/>
      <c r="M210" s="20"/>
      <c r="N210" s="3"/>
      <c r="O210" s="5"/>
      <c r="W210" s="31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3"/>
      <c r="AJ210" s="3"/>
    </row>
    <row r="211" spans="1:36" ht="12.75" customHeight="1">
      <c r="H211" s="32">
        <f>SUM(H202:H208)</f>
        <v>14</v>
      </c>
      <c r="I211" s="5">
        <f>SUM(H202:H203)/B198</f>
        <v>0.15</v>
      </c>
      <c r="J211" s="5">
        <f>H211/B198</f>
        <v>0.23333333333333334</v>
      </c>
      <c r="K211" s="5">
        <f>J211-I211</f>
        <v>8.3333333333333343E-2</v>
      </c>
      <c r="L211" s="5"/>
      <c r="M211" s="6"/>
      <c r="N211" s="6"/>
      <c r="O211" s="5"/>
      <c r="W211" s="3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ht="12.75" customHeight="1">
      <c r="I212" s="5"/>
      <c r="J212" s="5"/>
      <c r="L212" s="5"/>
      <c r="M212" s="6"/>
      <c r="N212" s="6"/>
      <c r="O212" s="5"/>
      <c r="W212" s="32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ht="12.75" customHeight="1">
      <c r="A213" s="44" t="s">
        <v>54</v>
      </c>
      <c r="I213" s="5"/>
      <c r="J213" s="5"/>
      <c r="L213" s="5"/>
      <c r="M213" s="6"/>
      <c r="N213" s="6"/>
      <c r="O213" s="5"/>
      <c r="W213" s="44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3"/>
      <c r="AJ213" s="3"/>
    </row>
    <row r="214" spans="1:36" ht="25.5" customHeight="1">
      <c r="B214" s="185" t="s">
        <v>1</v>
      </c>
      <c r="C214" s="186"/>
      <c r="D214" s="186"/>
      <c r="E214" s="186"/>
      <c r="F214" s="186"/>
      <c r="G214" s="186"/>
      <c r="I214" s="7" t="s">
        <v>2</v>
      </c>
      <c r="J214" s="7" t="s">
        <v>3</v>
      </c>
      <c r="K214" s="8" t="s">
        <v>4</v>
      </c>
      <c r="L214" s="7" t="s">
        <v>5</v>
      </c>
      <c r="M214" s="9" t="s">
        <v>6</v>
      </c>
      <c r="N214" s="9" t="s">
        <v>7</v>
      </c>
      <c r="O214" s="10" t="s">
        <v>8</v>
      </c>
      <c r="W214" s="32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ht="12.75" customHeight="1">
      <c r="A215" s="12" t="s">
        <v>9</v>
      </c>
      <c r="B215" s="13">
        <v>1</v>
      </c>
      <c r="C215" s="13">
        <v>2</v>
      </c>
      <c r="D215" s="13">
        <v>3</v>
      </c>
      <c r="E215" s="13">
        <v>4</v>
      </c>
      <c r="F215" s="13">
        <v>5</v>
      </c>
      <c r="G215" s="13">
        <v>6</v>
      </c>
      <c r="H215" s="14" t="s">
        <v>10</v>
      </c>
      <c r="I215" s="41"/>
      <c r="J215" s="15"/>
      <c r="K215" s="16"/>
      <c r="L215" s="17"/>
      <c r="M215" s="6"/>
      <c r="N215" s="6"/>
      <c r="O215" s="5"/>
      <c r="W215" s="4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3"/>
      <c r="AJ215" s="3"/>
    </row>
    <row r="216" spans="1:36" ht="12.75" customHeight="1">
      <c r="A216" s="27" t="s">
        <v>18</v>
      </c>
      <c r="B216" s="13">
        <v>1187</v>
      </c>
      <c r="C216" s="13"/>
      <c r="D216" s="13"/>
      <c r="E216" s="13"/>
      <c r="F216" s="13"/>
      <c r="G216" s="13"/>
      <c r="H216" s="19"/>
      <c r="I216" s="41"/>
      <c r="J216" s="15"/>
      <c r="K216" s="16"/>
      <c r="L216" s="17"/>
      <c r="M216" s="20">
        <f>B216</f>
        <v>1187</v>
      </c>
      <c r="N216" s="6"/>
      <c r="O216" s="5"/>
      <c r="W216" s="31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3"/>
      <c r="AJ216" s="3"/>
    </row>
    <row r="217" spans="1:36" ht="12.75" customHeight="1">
      <c r="A217" s="27" t="s">
        <v>19</v>
      </c>
      <c r="B217" s="13"/>
      <c r="C217" s="13">
        <v>852</v>
      </c>
      <c r="D217" s="13"/>
      <c r="E217" s="13"/>
      <c r="F217" s="13"/>
      <c r="G217" s="13"/>
      <c r="H217" s="33"/>
      <c r="I217" s="41"/>
      <c r="J217" s="15"/>
      <c r="K217" s="16"/>
      <c r="L217" s="17">
        <f>C217/B216</f>
        <v>0.7177759056444819</v>
      </c>
      <c r="M217" s="20">
        <v>853</v>
      </c>
      <c r="N217" s="3">
        <f t="shared" ref="N217:N221" si="58">M217/M216</f>
        <v>0.7186183656276327</v>
      </c>
      <c r="O217" s="5">
        <f t="shared" ref="O217:O221" si="59">100%-N217</f>
        <v>0.2813816343723673</v>
      </c>
      <c r="W217" s="31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3"/>
      <c r="AJ217" s="3"/>
    </row>
    <row r="218" spans="1:36" ht="12.75" customHeight="1">
      <c r="A218" s="27" t="s">
        <v>20</v>
      </c>
      <c r="B218" s="32"/>
      <c r="C218" s="32"/>
      <c r="D218" s="32">
        <v>730</v>
      </c>
      <c r="E218" s="32"/>
      <c r="F218" s="32"/>
      <c r="G218" s="32"/>
      <c r="H218" s="33"/>
      <c r="I218" s="5"/>
      <c r="J218" s="5"/>
      <c r="K218" s="32"/>
      <c r="L218" s="5">
        <f>D218/C217</f>
        <v>0.85680751173708924</v>
      </c>
      <c r="M218" s="20">
        <v>795</v>
      </c>
      <c r="N218" s="3">
        <f t="shared" si="58"/>
        <v>0.93200468933177028</v>
      </c>
      <c r="O218" s="5">
        <f t="shared" si="59"/>
        <v>6.7995310668229725E-2</v>
      </c>
      <c r="W218" s="31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3"/>
      <c r="AJ218" s="3"/>
    </row>
    <row r="219" spans="1:36" ht="12.75" customHeight="1">
      <c r="A219" s="31" t="s">
        <v>21</v>
      </c>
      <c r="B219" s="32"/>
      <c r="C219" s="32"/>
      <c r="D219" s="32"/>
      <c r="E219" s="32">
        <v>626</v>
      </c>
      <c r="F219" s="32"/>
      <c r="G219" s="32"/>
      <c r="H219" s="33">
        <v>3</v>
      </c>
      <c r="I219" s="5"/>
      <c r="J219" s="5"/>
      <c r="K219" s="32"/>
      <c r="L219" s="5">
        <f>E219/D218</f>
        <v>0.8575342465753425</v>
      </c>
      <c r="M219" s="20">
        <v>724</v>
      </c>
      <c r="N219" s="3">
        <f t="shared" si="58"/>
        <v>0.91069182389937109</v>
      </c>
      <c r="O219" s="5">
        <f t="shared" si="59"/>
        <v>8.9308176100628911E-2</v>
      </c>
      <c r="W219" s="31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3"/>
      <c r="AJ219" s="3"/>
    </row>
    <row r="220" spans="1:36" ht="12.75" customHeight="1">
      <c r="A220" s="31" t="s">
        <v>22</v>
      </c>
      <c r="B220" s="32"/>
      <c r="C220" s="32"/>
      <c r="D220" s="32"/>
      <c r="E220" s="32"/>
      <c r="F220" s="32">
        <v>571</v>
      </c>
      <c r="G220" s="32"/>
      <c r="H220" s="33">
        <v>15</v>
      </c>
      <c r="I220" s="5"/>
      <c r="J220" s="5"/>
      <c r="K220" s="32"/>
      <c r="L220" s="5">
        <f>F220/E219</f>
        <v>0.91214057507987223</v>
      </c>
      <c r="M220" s="20">
        <v>674</v>
      </c>
      <c r="N220" s="3">
        <f t="shared" si="58"/>
        <v>0.93093922651933703</v>
      </c>
      <c r="O220" s="5">
        <f t="shared" si="59"/>
        <v>6.9060773480662974E-2</v>
      </c>
      <c r="W220" s="31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3"/>
      <c r="AJ220" s="3"/>
    </row>
    <row r="221" spans="1:36" ht="12.75" customHeight="1">
      <c r="A221" s="31" t="s">
        <v>33</v>
      </c>
      <c r="G221" s="32">
        <v>556</v>
      </c>
      <c r="H221" s="33">
        <v>464</v>
      </c>
      <c r="I221" s="5"/>
      <c r="J221" s="5"/>
      <c r="L221" s="5">
        <f>G221/F220</f>
        <v>0.97373029772329245</v>
      </c>
      <c r="M221" s="20">
        <v>620</v>
      </c>
      <c r="N221" s="3">
        <f t="shared" si="58"/>
        <v>0.91988130563798221</v>
      </c>
      <c r="O221" s="5">
        <f t="shared" si="59"/>
        <v>8.0118694362017795E-2</v>
      </c>
      <c r="W221" s="32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ht="12.75" customHeight="1">
      <c r="A222" s="31" t="s">
        <v>34</v>
      </c>
      <c r="G222" s="32">
        <v>120</v>
      </c>
      <c r="H222" s="33">
        <v>67</v>
      </c>
      <c r="I222" s="5"/>
      <c r="J222" s="5"/>
      <c r="L222" s="5"/>
      <c r="M222" s="20">
        <v>127</v>
      </c>
      <c r="N222" s="3"/>
      <c r="O222" s="5"/>
      <c r="W222" s="32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ht="12.75" customHeight="1">
      <c r="A223" s="31" t="s">
        <v>36</v>
      </c>
      <c r="G223" s="32">
        <v>46</v>
      </c>
      <c r="H223" s="33">
        <v>24</v>
      </c>
      <c r="I223" s="5"/>
      <c r="J223" s="5"/>
      <c r="L223" s="5"/>
      <c r="M223" s="20">
        <v>49</v>
      </c>
      <c r="N223" s="3"/>
      <c r="O223" s="5"/>
      <c r="W223" s="32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ht="12.75" customHeight="1">
      <c r="A224" s="31" t="s">
        <v>37</v>
      </c>
      <c r="G224" s="32">
        <v>18</v>
      </c>
      <c r="H224" s="33">
        <v>8</v>
      </c>
      <c r="I224" s="5"/>
      <c r="J224" s="5"/>
      <c r="L224" s="5"/>
      <c r="M224" s="20">
        <v>18</v>
      </c>
      <c r="N224" s="3"/>
      <c r="O224" s="5"/>
      <c r="W224" s="32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ht="12.75" customHeight="1">
      <c r="A225" s="31" t="s">
        <v>38</v>
      </c>
      <c r="G225" s="32">
        <v>9</v>
      </c>
      <c r="H225" s="33">
        <v>4</v>
      </c>
      <c r="I225" s="5"/>
      <c r="J225" s="5"/>
      <c r="L225" s="5"/>
      <c r="M225" s="20">
        <v>9</v>
      </c>
      <c r="N225" s="3"/>
      <c r="O225" s="5"/>
      <c r="W225" s="32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ht="12.75" customHeight="1">
      <c r="A226" s="31" t="s">
        <v>39</v>
      </c>
      <c r="G226" s="32">
        <v>5</v>
      </c>
      <c r="H226" s="33">
        <v>2</v>
      </c>
      <c r="I226" s="5"/>
      <c r="J226" s="5"/>
      <c r="L226" s="5"/>
      <c r="M226" s="20">
        <v>5</v>
      </c>
      <c r="N226" s="3"/>
      <c r="O226" s="5"/>
      <c r="W226" s="32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ht="12.75" customHeight="1">
      <c r="A227" s="31" t="s">
        <v>40</v>
      </c>
      <c r="H227" s="33"/>
      <c r="I227" s="5"/>
      <c r="J227" s="5"/>
      <c r="L227" s="5"/>
      <c r="M227" s="20"/>
      <c r="N227" s="3"/>
      <c r="O227" s="5"/>
      <c r="W227" s="32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ht="12.75" customHeight="1">
      <c r="A228" s="31" t="s">
        <v>41</v>
      </c>
      <c r="G228" s="32">
        <v>1</v>
      </c>
      <c r="H228" s="33"/>
      <c r="I228" s="5"/>
      <c r="J228" s="5"/>
      <c r="L228" s="5"/>
      <c r="M228" s="20">
        <v>1</v>
      </c>
      <c r="N228" s="3"/>
      <c r="O228" s="5"/>
      <c r="W228" s="32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ht="12.75" customHeight="1">
      <c r="H229" s="32">
        <f>SUM(H219:H226)</f>
        <v>587</v>
      </c>
      <c r="I229" s="5">
        <f>SUM(H219:H221)/B216</f>
        <v>0.40606571187868579</v>
      </c>
      <c r="J229" s="5">
        <f>H229/B216</f>
        <v>0.4945240101095198</v>
      </c>
      <c r="K229" s="5">
        <f>J229-I229</f>
        <v>8.8458298230834009E-2</v>
      </c>
      <c r="L229" s="5"/>
      <c r="M229" s="6"/>
      <c r="N229" s="6"/>
      <c r="O229" s="5"/>
      <c r="W229" s="32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ht="12.75" customHeight="1">
      <c r="I230" s="5"/>
      <c r="J230" s="5"/>
      <c r="L230" s="5"/>
      <c r="M230" s="6"/>
      <c r="N230" s="6"/>
      <c r="O230" s="5"/>
      <c r="W230" s="32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ht="12.75" customHeight="1">
      <c r="A231" s="44" t="s">
        <v>55</v>
      </c>
      <c r="I231" s="5"/>
      <c r="J231" s="5"/>
      <c r="L231" s="5"/>
      <c r="M231" s="6"/>
      <c r="N231" s="6"/>
      <c r="O231" s="5"/>
      <c r="W231" s="44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3"/>
      <c r="AJ231" s="3"/>
    </row>
    <row r="232" spans="1:36" ht="25.5" customHeight="1">
      <c r="B232" s="185" t="s">
        <v>1</v>
      </c>
      <c r="C232" s="186"/>
      <c r="D232" s="186"/>
      <c r="E232" s="186"/>
      <c r="F232" s="186"/>
      <c r="G232" s="186"/>
      <c r="I232" s="7" t="s">
        <v>2</v>
      </c>
      <c r="J232" s="7" t="s">
        <v>3</v>
      </c>
      <c r="K232" s="8" t="s">
        <v>4</v>
      </c>
      <c r="L232" s="7" t="s">
        <v>5</v>
      </c>
      <c r="M232" s="9" t="s">
        <v>6</v>
      </c>
      <c r="N232" s="9" t="s">
        <v>7</v>
      </c>
      <c r="O232" s="10" t="s">
        <v>8</v>
      </c>
      <c r="W232" s="32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ht="12.75" customHeight="1">
      <c r="A233" s="12" t="s">
        <v>9</v>
      </c>
      <c r="B233" s="13">
        <v>1</v>
      </c>
      <c r="C233" s="13">
        <v>2</v>
      </c>
      <c r="D233" s="13">
        <v>3</v>
      </c>
      <c r="E233" s="13">
        <v>4</v>
      </c>
      <c r="F233" s="13">
        <v>5</v>
      </c>
      <c r="G233" s="13">
        <v>6</v>
      </c>
      <c r="H233" s="14" t="s">
        <v>10</v>
      </c>
      <c r="I233" s="41"/>
      <c r="J233" s="15"/>
      <c r="K233" s="16"/>
      <c r="L233" s="17"/>
      <c r="M233" s="6"/>
      <c r="N233" s="6"/>
      <c r="O233" s="5"/>
      <c r="W233" s="4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3"/>
      <c r="AJ233" s="3"/>
    </row>
    <row r="234" spans="1:36" ht="12.75" customHeight="1">
      <c r="A234" s="27" t="s">
        <v>19</v>
      </c>
      <c r="B234" s="13">
        <v>92</v>
      </c>
      <c r="C234" s="13"/>
      <c r="D234" s="13"/>
      <c r="E234" s="13"/>
      <c r="F234" s="13"/>
      <c r="G234" s="13"/>
      <c r="H234" s="19"/>
      <c r="I234" s="41"/>
      <c r="J234" s="15"/>
      <c r="K234" s="16"/>
      <c r="L234" s="17"/>
      <c r="M234" s="20">
        <f>B234</f>
        <v>92</v>
      </c>
      <c r="N234" s="6"/>
      <c r="O234" s="5"/>
      <c r="W234" s="31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3"/>
      <c r="AJ234" s="3"/>
    </row>
    <row r="235" spans="1:36" ht="12.75" customHeight="1">
      <c r="A235" s="27" t="s">
        <v>20</v>
      </c>
      <c r="B235" s="13"/>
      <c r="C235" s="13">
        <v>48</v>
      </c>
      <c r="D235" s="13"/>
      <c r="E235" s="13"/>
      <c r="F235" s="13"/>
      <c r="G235" s="13"/>
      <c r="H235" s="33"/>
      <c r="I235" s="41"/>
      <c r="J235" s="41"/>
      <c r="K235" s="41"/>
      <c r="L235" s="17">
        <f>C235/B234</f>
        <v>0.52173913043478259</v>
      </c>
      <c r="M235" s="20">
        <v>48</v>
      </c>
      <c r="N235" s="3">
        <f t="shared" ref="N235:N239" si="60">M235/M234</f>
        <v>0.52173913043478259</v>
      </c>
      <c r="O235" s="5">
        <f t="shared" ref="O235:O239" si="61">100%-N235</f>
        <v>0.47826086956521741</v>
      </c>
      <c r="W235" s="31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3"/>
      <c r="AJ235" s="3"/>
    </row>
    <row r="236" spans="1:36" ht="12.75" customHeight="1">
      <c r="A236" s="31" t="s">
        <v>21</v>
      </c>
      <c r="D236" s="32">
        <v>40</v>
      </c>
      <c r="H236" s="33"/>
      <c r="I236" s="5"/>
      <c r="J236" s="5"/>
      <c r="L236" s="5">
        <f>D236/C235</f>
        <v>0.83333333333333337</v>
      </c>
      <c r="M236" s="20">
        <v>43</v>
      </c>
      <c r="N236" s="3">
        <f t="shared" si="60"/>
        <v>0.89583333333333337</v>
      </c>
      <c r="O236" s="5">
        <f t="shared" si="61"/>
        <v>0.10416666666666663</v>
      </c>
      <c r="W236" s="32"/>
      <c r="AI236" s="3"/>
      <c r="AJ236" s="3"/>
    </row>
    <row r="237" spans="1:36" ht="12.75" customHeight="1">
      <c r="A237" s="31" t="s">
        <v>22</v>
      </c>
      <c r="E237" s="32">
        <v>29</v>
      </c>
      <c r="H237" s="33"/>
      <c r="I237" s="5"/>
      <c r="J237" s="5"/>
      <c r="L237" s="5">
        <f>E237/D236</f>
        <v>0.72499999999999998</v>
      </c>
      <c r="M237" s="20">
        <v>36</v>
      </c>
      <c r="N237" s="3">
        <f t="shared" si="60"/>
        <v>0.83720930232558144</v>
      </c>
      <c r="O237" s="5">
        <f t="shared" si="61"/>
        <v>0.16279069767441856</v>
      </c>
      <c r="W237" s="32"/>
      <c r="AI237" s="3"/>
      <c r="AJ237" s="3"/>
    </row>
    <row r="238" spans="1:36" ht="12.75" customHeight="1">
      <c r="A238" s="31" t="s">
        <v>33</v>
      </c>
      <c r="F238" s="32">
        <v>27</v>
      </c>
      <c r="H238" s="33">
        <v>3</v>
      </c>
      <c r="I238" s="5"/>
      <c r="J238" s="5"/>
      <c r="L238" s="5">
        <f>F238/E237</f>
        <v>0.93103448275862066</v>
      </c>
      <c r="M238" s="20">
        <v>32</v>
      </c>
      <c r="N238" s="3">
        <f t="shared" si="60"/>
        <v>0.88888888888888884</v>
      </c>
      <c r="O238" s="5">
        <f t="shared" si="61"/>
        <v>0.11111111111111116</v>
      </c>
      <c r="W238" s="32"/>
      <c r="AI238" s="3"/>
      <c r="AJ238" s="3"/>
    </row>
    <row r="239" spans="1:36" ht="12.75" customHeight="1">
      <c r="A239" s="31" t="s">
        <v>34</v>
      </c>
      <c r="G239" s="32">
        <v>21</v>
      </c>
      <c r="H239" s="33">
        <v>8</v>
      </c>
      <c r="I239" s="5"/>
      <c r="J239" s="5"/>
      <c r="L239" s="5">
        <f>G239/F238</f>
        <v>0.77777777777777779</v>
      </c>
      <c r="M239" s="20">
        <v>26</v>
      </c>
      <c r="N239" s="3">
        <f t="shared" si="60"/>
        <v>0.8125</v>
      </c>
      <c r="O239" s="5">
        <f t="shared" si="61"/>
        <v>0.1875</v>
      </c>
      <c r="W239" s="32"/>
      <c r="AI239" s="3"/>
      <c r="AJ239" s="3"/>
    </row>
    <row r="240" spans="1:36" ht="12.75" customHeight="1">
      <c r="A240" s="31" t="s">
        <v>36</v>
      </c>
      <c r="G240" s="32">
        <v>13</v>
      </c>
      <c r="H240" s="33">
        <v>3</v>
      </c>
      <c r="I240" s="5"/>
      <c r="J240" s="5"/>
      <c r="L240" s="5"/>
      <c r="M240" s="20">
        <v>15</v>
      </c>
      <c r="N240" s="3"/>
      <c r="O240" s="5"/>
      <c r="W240" s="32"/>
      <c r="AI240" s="3"/>
      <c r="AJ240" s="3"/>
    </row>
    <row r="241" spans="1:36" ht="12.75" customHeight="1">
      <c r="A241" s="31" t="s">
        <v>37</v>
      </c>
      <c r="G241" s="32">
        <v>7</v>
      </c>
      <c r="H241" s="33">
        <v>4</v>
      </c>
      <c r="I241" s="5"/>
      <c r="J241" s="5"/>
      <c r="L241" s="5"/>
      <c r="M241" s="20">
        <v>9</v>
      </c>
      <c r="N241" s="3"/>
      <c r="O241" s="5"/>
      <c r="W241" s="32"/>
      <c r="AI241" s="3"/>
      <c r="AJ241" s="3"/>
    </row>
    <row r="242" spans="1:36" ht="12.75" customHeight="1">
      <c r="A242" s="31" t="s">
        <v>38</v>
      </c>
      <c r="G242" s="32">
        <v>2</v>
      </c>
      <c r="H242" s="33"/>
      <c r="I242" s="5"/>
      <c r="J242" s="5"/>
      <c r="L242" s="5"/>
      <c r="M242" s="20">
        <v>2</v>
      </c>
      <c r="N242" s="3"/>
      <c r="O242" s="5"/>
      <c r="W242" s="32"/>
      <c r="AI242" s="3"/>
      <c r="AJ242" s="3"/>
    </row>
    <row r="243" spans="1:36" ht="12.75" customHeight="1">
      <c r="A243" s="31" t="s">
        <v>39</v>
      </c>
      <c r="G243" s="32">
        <v>1</v>
      </c>
      <c r="H243" s="33">
        <v>1</v>
      </c>
      <c r="I243" s="5"/>
      <c r="J243" s="5"/>
      <c r="L243" s="5"/>
      <c r="M243" s="20">
        <v>1</v>
      </c>
      <c r="N243" s="3"/>
      <c r="O243" s="5"/>
      <c r="W243" s="32"/>
      <c r="AI243" s="3"/>
      <c r="AJ243" s="3"/>
    </row>
    <row r="244" spans="1:36" ht="12.75" customHeight="1">
      <c r="A244" s="31" t="s">
        <v>40</v>
      </c>
      <c r="H244" s="33"/>
      <c r="I244" s="5"/>
      <c r="J244" s="5"/>
      <c r="L244" s="5"/>
      <c r="M244" s="20"/>
      <c r="N244" s="3"/>
      <c r="O244" s="5"/>
      <c r="W244" s="32"/>
      <c r="AI244" s="3"/>
      <c r="AJ244" s="3"/>
    </row>
    <row r="245" spans="1:36" ht="12.75" customHeight="1">
      <c r="A245" s="31" t="s">
        <v>41</v>
      </c>
      <c r="H245" s="33"/>
      <c r="I245" s="5"/>
      <c r="J245" s="5"/>
      <c r="L245" s="5"/>
      <c r="M245" s="20"/>
      <c r="N245" s="3"/>
      <c r="O245" s="5"/>
      <c r="W245" s="32"/>
      <c r="AI245" s="3"/>
      <c r="AJ245" s="3"/>
    </row>
    <row r="246" spans="1:36" ht="12.75" customHeight="1">
      <c r="H246" s="32">
        <f>SUM(H238:H243)</f>
        <v>19</v>
      </c>
      <c r="I246" s="5">
        <f>SUM(H238:H239)/B234</f>
        <v>0.11956521739130435</v>
      </c>
      <c r="J246" s="5">
        <f>H246/B234</f>
        <v>0.20652173913043478</v>
      </c>
      <c r="K246" s="5">
        <f>J246-I246</f>
        <v>8.6956521739130432E-2</v>
      </c>
      <c r="L246" s="5"/>
      <c r="M246" s="6"/>
      <c r="N246" s="6"/>
      <c r="O246" s="5"/>
      <c r="W246" s="32"/>
      <c r="AI246" s="3"/>
      <c r="AJ246" s="3"/>
    </row>
    <row r="247" spans="1:36" ht="12.75" customHeight="1">
      <c r="A247" s="44" t="s">
        <v>56</v>
      </c>
      <c r="I247" s="5"/>
      <c r="J247" s="5"/>
      <c r="L247" s="5"/>
      <c r="M247" s="6"/>
      <c r="N247" s="6"/>
      <c r="O247" s="5"/>
      <c r="W247" s="32"/>
      <c r="AI247" s="3"/>
      <c r="AJ247" s="3"/>
    </row>
    <row r="248" spans="1:36" ht="25.5" customHeight="1">
      <c r="B248" s="185" t="s">
        <v>1</v>
      </c>
      <c r="C248" s="186"/>
      <c r="D248" s="186"/>
      <c r="E248" s="186"/>
      <c r="F248" s="186"/>
      <c r="G248" s="186"/>
      <c r="I248" s="7" t="s">
        <v>2</v>
      </c>
      <c r="J248" s="7" t="s">
        <v>3</v>
      </c>
      <c r="K248" s="8" t="s">
        <v>4</v>
      </c>
      <c r="L248" s="7" t="s">
        <v>5</v>
      </c>
      <c r="M248" s="9" t="s">
        <v>6</v>
      </c>
      <c r="N248" s="9" t="s">
        <v>7</v>
      </c>
      <c r="O248" s="10" t="s">
        <v>8</v>
      </c>
      <c r="W248" s="32"/>
      <c r="AI248" s="3"/>
      <c r="AJ248" s="3"/>
    </row>
    <row r="249" spans="1:36" ht="12.75" customHeight="1">
      <c r="A249" s="12" t="s">
        <v>9</v>
      </c>
      <c r="B249" s="13">
        <v>1</v>
      </c>
      <c r="C249" s="13">
        <v>2</v>
      </c>
      <c r="D249" s="13">
        <v>3</v>
      </c>
      <c r="E249" s="13">
        <v>4</v>
      </c>
      <c r="F249" s="13">
        <v>5</v>
      </c>
      <c r="G249" s="13">
        <v>6</v>
      </c>
      <c r="H249" s="14" t="s">
        <v>10</v>
      </c>
      <c r="I249" s="41"/>
      <c r="J249" s="15"/>
      <c r="K249" s="16"/>
      <c r="L249" s="17"/>
      <c r="M249" s="6"/>
      <c r="N249" s="6"/>
      <c r="O249" s="5"/>
      <c r="W249" s="32"/>
      <c r="AI249" s="3"/>
      <c r="AJ249" s="3"/>
    </row>
    <row r="250" spans="1:36" ht="12.75" customHeight="1">
      <c r="A250" s="27" t="s">
        <v>20</v>
      </c>
      <c r="B250" s="13">
        <v>1220</v>
      </c>
      <c r="C250" s="13"/>
      <c r="D250" s="13"/>
      <c r="E250" s="13"/>
      <c r="F250" s="13"/>
      <c r="G250" s="13"/>
      <c r="H250" s="19"/>
      <c r="I250" s="41"/>
      <c r="J250" s="15"/>
      <c r="K250" s="16"/>
      <c r="L250" s="17"/>
      <c r="M250" s="20">
        <f>B250</f>
        <v>1220</v>
      </c>
      <c r="N250" s="6"/>
      <c r="O250" s="5"/>
      <c r="W250" s="32"/>
      <c r="AI250" s="3"/>
      <c r="AJ250" s="3"/>
    </row>
    <row r="251" spans="1:36" ht="12.75" customHeight="1">
      <c r="A251" s="31" t="s">
        <v>21</v>
      </c>
      <c r="B251" s="13"/>
      <c r="C251" s="13">
        <v>970</v>
      </c>
      <c r="D251" s="13"/>
      <c r="E251" s="13"/>
      <c r="F251" s="13"/>
      <c r="G251" s="13"/>
      <c r="H251" s="33"/>
      <c r="I251" s="41"/>
      <c r="J251" s="41"/>
      <c r="K251" s="41"/>
      <c r="L251" s="17">
        <f>C251/B250</f>
        <v>0.79508196721311475</v>
      </c>
      <c r="M251" s="20">
        <v>975</v>
      </c>
      <c r="N251" s="3">
        <f t="shared" ref="N251:N255" si="62">M251/M250</f>
        <v>0.79918032786885251</v>
      </c>
      <c r="O251" s="5">
        <f t="shared" ref="O251:O255" si="63">100%-N251</f>
        <v>0.20081967213114749</v>
      </c>
      <c r="W251" s="32"/>
      <c r="AI251" s="3"/>
      <c r="AJ251" s="3"/>
    </row>
    <row r="252" spans="1:36" ht="12.75" customHeight="1">
      <c r="A252" s="31" t="s">
        <v>22</v>
      </c>
      <c r="B252" s="32"/>
      <c r="C252" s="32"/>
      <c r="D252" s="32">
        <v>755</v>
      </c>
      <c r="E252" s="32"/>
      <c r="F252" s="32"/>
      <c r="G252" s="32"/>
      <c r="H252" s="33"/>
      <c r="I252" s="5"/>
      <c r="J252" s="5"/>
      <c r="K252" s="5"/>
      <c r="L252" s="5">
        <f>D252/C251</f>
        <v>0.77835051546391754</v>
      </c>
      <c r="M252" s="20">
        <v>854</v>
      </c>
      <c r="N252" s="3">
        <f t="shared" si="62"/>
        <v>0.87589743589743585</v>
      </c>
      <c r="O252" s="5">
        <f t="shared" si="63"/>
        <v>0.12410256410256415</v>
      </c>
      <c r="W252" s="32"/>
      <c r="AI252" s="3"/>
      <c r="AJ252" s="3"/>
    </row>
    <row r="253" spans="1:36" ht="12.75" customHeight="1">
      <c r="A253" s="31" t="s">
        <v>33</v>
      </c>
      <c r="E253" s="32">
        <v>646</v>
      </c>
      <c r="H253" s="33">
        <v>2</v>
      </c>
      <c r="I253" s="5"/>
      <c r="J253" s="5"/>
      <c r="L253" s="5">
        <f>E253/D252</f>
        <v>0.85562913907284766</v>
      </c>
      <c r="M253" s="20">
        <v>768</v>
      </c>
      <c r="N253" s="3">
        <f t="shared" si="62"/>
        <v>0.89929742388758782</v>
      </c>
      <c r="O253" s="5">
        <f t="shared" si="63"/>
        <v>0.10070257611241218</v>
      </c>
      <c r="W253" s="32"/>
      <c r="AI253" s="3"/>
      <c r="AJ253" s="3"/>
    </row>
    <row r="254" spans="1:36" ht="12.75" customHeight="1">
      <c r="A254" s="31" t="s">
        <v>34</v>
      </c>
      <c r="F254" s="32">
        <v>583</v>
      </c>
      <c r="H254" s="33">
        <v>14</v>
      </c>
      <c r="I254" s="5"/>
      <c r="J254" s="5"/>
      <c r="L254" s="5">
        <f>F254/E253</f>
        <v>0.9024767801857585</v>
      </c>
      <c r="M254" s="20">
        <v>723</v>
      </c>
      <c r="N254" s="3">
        <f t="shared" si="62"/>
        <v>0.94140625</v>
      </c>
      <c r="O254" s="5">
        <f t="shared" si="63"/>
        <v>5.859375E-2</v>
      </c>
      <c r="W254" s="32"/>
      <c r="AI254" s="3"/>
      <c r="AJ254" s="3"/>
    </row>
    <row r="255" spans="1:36" ht="12.75" customHeight="1">
      <c r="A255" s="31" t="s">
        <v>36</v>
      </c>
      <c r="G255" s="32">
        <v>583</v>
      </c>
      <c r="H255" s="33">
        <v>473</v>
      </c>
      <c r="I255" s="5"/>
      <c r="J255" s="5"/>
      <c r="L255" s="5">
        <f>G255/F254</f>
        <v>1</v>
      </c>
      <c r="M255" s="20">
        <v>676</v>
      </c>
      <c r="N255" s="3">
        <f t="shared" si="62"/>
        <v>0.93499308437067774</v>
      </c>
      <c r="O255" s="5">
        <f t="shared" si="63"/>
        <v>6.5006915629322259E-2</v>
      </c>
      <c r="W255" s="32"/>
      <c r="AI255" s="3"/>
      <c r="AJ255" s="3"/>
    </row>
    <row r="256" spans="1:36" ht="12.75" customHeight="1">
      <c r="A256" s="31" t="s">
        <v>37</v>
      </c>
      <c r="G256" s="32">
        <v>168</v>
      </c>
      <c r="H256" s="33">
        <v>100</v>
      </c>
      <c r="I256" s="5"/>
      <c r="J256" s="5"/>
      <c r="L256" s="5"/>
      <c r="M256" s="20">
        <v>170</v>
      </c>
      <c r="N256" s="3"/>
      <c r="O256" s="5"/>
      <c r="W256" s="32"/>
      <c r="AI256" s="3"/>
      <c r="AJ256" s="3"/>
    </row>
    <row r="257" spans="1:36" ht="12.75" customHeight="1">
      <c r="A257" s="31" t="s">
        <v>38</v>
      </c>
      <c r="G257" s="32">
        <v>53</v>
      </c>
      <c r="H257" s="33">
        <v>43</v>
      </c>
      <c r="I257" s="5"/>
      <c r="J257" s="5"/>
      <c r="L257" s="5"/>
      <c r="M257" s="20">
        <v>54</v>
      </c>
      <c r="N257" s="3"/>
      <c r="O257" s="5"/>
      <c r="W257" s="32"/>
      <c r="AI257" s="3"/>
      <c r="AJ257" s="3"/>
    </row>
    <row r="258" spans="1:36" ht="12.75" customHeight="1">
      <c r="A258" s="31" t="s">
        <v>39</v>
      </c>
      <c r="G258" s="32">
        <v>8</v>
      </c>
      <c r="H258" s="33">
        <v>5</v>
      </c>
      <c r="I258" s="5"/>
      <c r="J258" s="5"/>
      <c r="L258" s="5"/>
      <c r="M258" s="20">
        <v>9</v>
      </c>
      <c r="N258" s="3"/>
      <c r="O258" s="5"/>
      <c r="W258" s="32"/>
      <c r="AI258" s="3"/>
      <c r="AJ258" s="3"/>
    </row>
    <row r="259" spans="1:36" ht="12.75" customHeight="1">
      <c r="A259" s="31" t="s">
        <v>40</v>
      </c>
      <c r="G259" s="32">
        <v>4</v>
      </c>
      <c r="H259" s="33">
        <v>3</v>
      </c>
      <c r="I259" s="5"/>
      <c r="J259" s="5"/>
      <c r="L259" s="5"/>
      <c r="M259" s="20">
        <v>4</v>
      </c>
      <c r="N259" s="3"/>
      <c r="O259" s="5"/>
      <c r="W259" s="32"/>
      <c r="AI259" s="3"/>
      <c r="AJ259" s="3"/>
    </row>
    <row r="260" spans="1:36" ht="12.75" customHeight="1">
      <c r="A260" s="31" t="s">
        <v>41</v>
      </c>
      <c r="G260" s="32">
        <v>1</v>
      </c>
      <c r="H260" s="33"/>
      <c r="I260" s="5"/>
      <c r="J260" s="5"/>
      <c r="L260" s="5"/>
      <c r="M260" s="20">
        <v>1</v>
      </c>
      <c r="N260" s="3"/>
      <c r="O260" s="5"/>
      <c r="W260" s="32"/>
      <c r="AI260" s="3"/>
      <c r="AJ260" s="3"/>
    </row>
    <row r="261" spans="1:36" ht="12.75" customHeight="1">
      <c r="H261" s="32">
        <f>SUM(H253:H259)</f>
        <v>640</v>
      </c>
      <c r="I261" s="5">
        <f>SUM(H253:H255)/B250</f>
        <v>0.40081967213114755</v>
      </c>
      <c r="J261" s="5">
        <f>H261/B250</f>
        <v>0.52459016393442626</v>
      </c>
      <c r="K261" s="5">
        <f>J261-I261</f>
        <v>0.1237704918032787</v>
      </c>
      <c r="L261" s="5"/>
      <c r="M261" s="6"/>
      <c r="N261" s="6"/>
      <c r="O261" s="5"/>
      <c r="W261" s="32"/>
      <c r="AI261" s="3"/>
      <c r="AJ261" s="3"/>
    </row>
    <row r="262" spans="1:36" ht="12.75" customHeight="1">
      <c r="I262" s="5"/>
      <c r="J262" s="5"/>
      <c r="L262" s="5"/>
      <c r="M262" s="6"/>
      <c r="N262" s="6"/>
      <c r="O262" s="5"/>
      <c r="W262" s="32"/>
      <c r="AI262" s="3"/>
      <c r="AJ262" s="3"/>
    </row>
    <row r="263" spans="1:36" ht="12.75" customHeight="1">
      <c r="A263" s="44" t="s">
        <v>57</v>
      </c>
      <c r="I263" s="5"/>
      <c r="J263" s="5"/>
      <c r="L263" s="5"/>
      <c r="M263" s="6"/>
      <c r="N263" s="6"/>
      <c r="O263" s="5"/>
      <c r="W263" s="32"/>
      <c r="AI263" s="3"/>
      <c r="AJ263" s="3"/>
    </row>
    <row r="264" spans="1:36" ht="25.5" customHeight="1">
      <c r="B264" s="185" t="s">
        <v>1</v>
      </c>
      <c r="C264" s="186"/>
      <c r="D264" s="186"/>
      <c r="E264" s="186"/>
      <c r="F264" s="186"/>
      <c r="G264" s="186"/>
      <c r="I264" s="7" t="s">
        <v>2</v>
      </c>
      <c r="J264" s="7" t="s">
        <v>3</v>
      </c>
      <c r="K264" s="8" t="s">
        <v>4</v>
      </c>
      <c r="L264" s="7" t="s">
        <v>5</v>
      </c>
      <c r="M264" s="9" t="s">
        <v>6</v>
      </c>
      <c r="N264" s="9" t="s">
        <v>7</v>
      </c>
      <c r="O264" s="10" t="s">
        <v>8</v>
      </c>
      <c r="W264" s="32"/>
      <c r="AI264" s="3"/>
      <c r="AJ264" s="3"/>
    </row>
    <row r="265" spans="1:36" ht="12.75" customHeight="1">
      <c r="A265" s="12" t="s">
        <v>9</v>
      </c>
      <c r="B265" s="13">
        <v>1</v>
      </c>
      <c r="C265" s="13">
        <v>2</v>
      </c>
      <c r="D265" s="13">
        <v>3</v>
      </c>
      <c r="E265" s="13">
        <v>4</v>
      </c>
      <c r="F265" s="13">
        <v>5</v>
      </c>
      <c r="G265" s="13">
        <v>6</v>
      </c>
      <c r="H265" s="14" t="s">
        <v>10</v>
      </c>
      <c r="I265" s="41"/>
      <c r="J265" s="15"/>
      <c r="K265" s="16"/>
      <c r="L265" s="17"/>
      <c r="M265" s="6"/>
      <c r="N265" s="6"/>
      <c r="O265" s="5"/>
      <c r="W265" s="32"/>
      <c r="AI265" s="3"/>
      <c r="AJ265" s="3"/>
    </row>
    <row r="266" spans="1:36" ht="12.75" customHeight="1">
      <c r="A266" s="31" t="s">
        <v>21</v>
      </c>
      <c r="B266" s="13">
        <v>91</v>
      </c>
      <c r="C266" s="13"/>
      <c r="D266" s="13"/>
      <c r="E266" s="13"/>
      <c r="F266" s="13"/>
      <c r="G266" s="13"/>
      <c r="H266" s="19"/>
      <c r="I266" s="41"/>
      <c r="J266" s="15"/>
      <c r="K266" s="16"/>
      <c r="L266" s="17"/>
      <c r="M266" s="20">
        <f>B266</f>
        <v>91</v>
      </c>
      <c r="N266" s="6"/>
      <c r="O266" s="5"/>
      <c r="W266" s="32"/>
      <c r="AI266" s="3"/>
      <c r="AJ266" s="3"/>
    </row>
    <row r="267" spans="1:36" ht="12.75" customHeight="1">
      <c r="A267" s="31" t="s">
        <v>22</v>
      </c>
      <c r="B267" s="13"/>
      <c r="C267" s="13">
        <v>53</v>
      </c>
      <c r="D267" s="13"/>
      <c r="E267" s="13"/>
      <c r="F267" s="13"/>
      <c r="G267" s="13"/>
      <c r="H267" s="33"/>
      <c r="I267" s="41"/>
      <c r="J267" s="41"/>
      <c r="K267" s="41"/>
      <c r="L267" s="17">
        <f>C267/B266</f>
        <v>0.58241758241758246</v>
      </c>
      <c r="M267" s="20">
        <v>54</v>
      </c>
      <c r="N267" s="3">
        <f t="shared" ref="N267:N271" si="64">M267/M266</f>
        <v>0.59340659340659341</v>
      </c>
      <c r="O267" s="5">
        <f t="shared" ref="O267:O271" si="65">100%-N267</f>
        <v>0.40659340659340659</v>
      </c>
      <c r="W267" s="32"/>
      <c r="AI267" s="3"/>
      <c r="AJ267" s="3"/>
    </row>
    <row r="268" spans="1:36" ht="12.75" customHeight="1">
      <c r="A268" s="31" t="s">
        <v>33</v>
      </c>
      <c r="D268" s="32">
        <v>34</v>
      </c>
      <c r="H268" s="33"/>
      <c r="I268" s="5"/>
      <c r="J268" s="5"/>
      <c r="L268" s="5">
        <f>D268/C267</f>
        <v>0.64150943396226412</v>
      </c>
      <c r="M268" s="20">
        <v>46</v>
      </c>
      <c r="N268" s="3">
        <f t="shared" si="64"/>
        <v>0.85185185185185186</v>
      </c>
      <c r="O268" s="5">
        <f t="shared" si="65"/>
        <v>0.14814814814814814</v>
      </c>
      <c r="W268" s="32"/>
      <c r="AI268" s="3"/>
      <c r="AJ268" s="3"/>
    </row>
    <row r="269" spans="1:36" ht="12.75" customHeight="1">
      <c r="A269" s="31" t="s">
        <v>34</v>
      </c>
      <c r="E269" s="32">
        <v>17</v>
      </c>
      <c r="H269" s="33"/>
      <c r="I269" s="5"/>
      <c r="J269" s="5"/>
      <c r="L269" s="5">
        <f>E269/D268</f>
        <v>0.5</v>
      </c>
      <c r="M269" s="20">
        <v>39</v>
      </c>
      <c r="N269" s="3">
        <f t="shared" si="64"/>
        <v>0.84782608695652173</v>
      </c>
      <c r="O269" s="5">
        <f t="shared" si="65"/>
        <v>0.15217391304347827</v>
      </c>
      <c r="W269" s="32"/>
      <c r="AI269" s="3"/>
      <c r="AJ269" s="3"/>
    </row>
    <row r="270" spans="1:36" ht="12.75" customHeight="1">
      <c r="A270" s="31" t="s">
        <v>36</v>
      </c>
      <c r="F270" s="32">
        <v>14</v>
      </c>
      <c r="H270" s="33">
        <v>4</v>
      </c>
      <c r="I270" s="5"/>
      <c r="J270" s="5"/>
      <c r="L270" s="5">
        <f>F270/E269</f>
        <v>0.82352941176470584</v>
      </c>
      <c r="M270" s="20">
        <v>27</v>
      </c>
      <c r="N270" s="3">
        <f t="shared" si="64"/>
        <v>0.69230769230769229</v>
      </c>
      <c r="O270" s="5">
        <f t="shared" si="65"/>
        <v>0.30769230769230771</v>
      </c>
      <c r="W270" s="32"/>
      <c r="AI270" s="3"/>
      <c r="AJ270" s="3"/>
    </row>
    <row r="271" spans="1:36" ht="12.75" customHeight="1">
      <c r="A271" s="31" t="s">
        <v>37</v>
      </c>
      <c r="G271" s="32">
        <v>14</v>
      </c>
      <c r="H271" s="33">
        <v>12</v>
      </c>
      <c r="I271" s="5"/>
      <c r="J271" s="5"/>
      <c r="L271" s="5">
        <f>G271/F270</f>
        <v>1</v>
      </c>
      <c r="M271" s="20">
        <v>21</v>
      </c>
      <c r="N271" s="3">
        <f t="shared" si="64"/>
        <v>0.77777777777777779</v>
      </c>
      <c r="O271" s="5">
        <f t="shared" si="65"/>
        <v>0.22222222222222221</v>
      </c>
      <c r="W271" s="32"/>
      <c r="AI271" s="3"/>
      <c r="AJ271" s="3"/>
    </row>
    <row r="272" spans="1:36" ht="12.75" customHeight="1">
      <c r="A272" s="31" t="s">
        <v>38</v>
      </c>
      <c r="G272" s="32">
        <v>8</v>
      </c>
      <c r="H272" s="33">
        <v>3</v>
      </c>
      <c r="I272" s="5"/>
      <c r="J272" s="5"/>
      <c r="L272" s="5"/>
      <c r="M272" s="20">
        <v>9</v>
      </c>
      <c r="N272" s="3"/>
      <c r="O272" s="5"/>
      <c r="W272" s="32"/>
      <c r="AI272" s="3"/>
      <c r="AJ272" s="3"/>
    </row>
    <row r="273" spans="1:36" ht="12.75" customHeight="1">
      <c r="A273" s="31" t="s">
        <v>39</v>
      </c>
      <c r="G273" s="32">
        <v>3</v>
      </c>
      <c r="H273" s="33">
        <v>1</v>
      </c>
      <c r="I273" s="5"/>
      <c r="J273" s="5"/>
      <c r="L273" s="5"/>
      <c r="M273" s="20">
        <v>3</v>
      </c>
      <c r="N273" s="3"/>
      <c r="O273" s="5"/>
      <c r="W273" s="32"/>
      <c r="AI273" s="3"/>
      <c r="AJ273" s="3"/>
    </row>
    <row r="274" spans="1:36" ht="12.75" customHeight="1">
      <c r="A274" s="31" t="s">
        <v>40</v>
      </c>
      <c r="G274" s="32">
        <v>1</v>
      </c>
      <c r="H274" s="33"/>
      <c r="I274" s="5"/>
      <c r="J274" s="5"/>
      <c r="L274" s="5"/>
      <c r="M274" s="20">
        <v>1</v>
      </c>
      <c r="N274" s="3"/>
      <c r="O274" s="5"/>
      <c r="W274" s="32"/>
      <c r="AI274" s="3"/>
      <c r="AJ274" s="3"/>
    </row>
    <row r="275" spans="1:36" ht="12.75" customHeight="1">
      <c r="A275" s="31" t="s">
        <v>41</v>
      </c>
      <c r="G275" s="32">
        <v>1</v>
      </c>
      <c r="H275" s="33"/>
      <c r="I275" s="5"/>
      <c r="J275" s="5"/>
      <c r="L275" s="5"/>
      <c r="M275" s="20">
        <v>1</v>
      </c>
      <c r="N275" s="3"/>
      <c r="O275" s="5"/>
      <c r="W275" s="32"/>
      <c r="AI275" s="3"/>
      <c r="AJ275" s="3"/>
    </row>
    <row r="276" spans="1:36" ht="12.75" customHeight="1">
      <c r="H276" s="32">
        <f>SUM(H270:H273)</f>
        <v>20</v>
      </c>
      <c r="I276" s="5">
        <f>SUM(H270:H271)/B266</f>
        <v>0.17582417582417584</v>
      </c>
      <c r="J276" s="5">
        <f>H276/B266</f>
        <v>0.21978021978021978</v>
      </c>
      <c r="K276" s="5">
        <f>J276-I276</f>
        <v>4.3956043956043939E-2</v>
      </c>
      <c r="L276" s="5"/>
      <c r="M276" s="6"/>
      <c r="N276" s="6"/>
      <c r="O276" s="5"/>
      <c r="W276" s="32"/>
      <c r="AI276" s="3"/>
      <c r="AJ276" s="3"/>
    </row>
    <row r="277" spans="1:36" ht="12.75" customHeight="1">
      <c r="A277" s="44" t="s">
        <v>58</v>
      </c>
      <c r="I277" s="5"/>
      <c r="J277" s="5"/>
      <c r="L277" s="5"/>
      <c r="M277" s="6"/>
      <c r="N277" s="6"/>
      <c r="O277" s="5"/>
      <c r="W277" s="32"/>
      <c r="AI277" s="3"/>
      <c r="AJ277" s="3"/>
    </row>
    <row r="278" spans="1:36" ht="25.5" customHeight="1">
      <c r="B278" s="185" t="s">
        <v>1</v>
      </c>
      <c r="C278" s="186"/>
      <c r="D278" s="186"/>
      <c r="E278" s="186"/>
      <c r="F278" s="186"/>
      <c r="G278" s="186"/>
      <c r="I278" s="7" t="s">
        <v>2</v>
      </c>
      <c r="J278" s="7" t="s">
        <v>3</v>
      </c>
      <c r="K278" s="8" t="s">
        <v>4</v>
      </c>
      <c r="L278" s="7" t="s">
        <v>5</v>
      </c>
      <c r="M278" s="9" t="s">
        <v>6</v>
      </c>
      <c r="N278" s="9" t="s">
        <v>7</v>
      </c>
      <c r="O278" s="10" t="s">
        <v>8</v>
      </c>
      <c r="W278" s="32"/>
      <c r="AI278" s="3"/>
      <c r="AJ278" s="3"/>
    </row>
    <row r="279" spans="1:36" ht="12.75" customHeight="1">
      <c r="A279" s="12" t="s">
        <v>9</v>
      </c>
      <c r="B279" s="13">
        <v>1</v>
      </c>
      <c r="C279" s="13">
        <v>2</v>
      </c>
      <c r="D279" s="13">
        <v>3</v>
      </c>
      <c r="E279" s="13">
        <v>4</v>
      </c>
      <c r="F279" s="13">
        <v>5</v>
      </c>
      <c r="G279" s="13">
        <v>6</v>
      </c>
      <c r="H279" s="14" t="s">
        <v>10</v>
      </c>
      <c r="I279" s="41"/>
      <c r="J279" s="15"/>
      <c r="K279" s="16"/>
      <c r="L279" s="17"/>
      <c r="M279" s="6"/>
      <c r="N279" s="6"/>
      <c r="O279" s="5"/>
      <c r="W279" s="32"/>
      <c r="AI279" s="3"/>
      <c r="AJ279" s="3"/>
    </row>
    <row r="280" spans="1:36" ht="12.75" customHeight="1">
      <c r="A280" s="31" t="s">
        <v>22</v>
      </c>
      <c r="B280" s="13">
        <v>1092</v>
      </c>
      <c r="C280" s="13"/>
      <c r="D280" s="13"/>
      <c r="E280" s="13"/>
      <c r="F280" s="13"/>
      <c r="G280" s="13"/>
      <c r="H280" s="19"/>
      <c r="I280" s="41"/>
      <c r="J280" s="15"/>
      <c r="K280" s="16"/>
      <c r="L280" s="17"/>
      <c r="M280" s="20">
        <f>B280</f>
        <v>1092</v>
      </c>
      <c r="N280" s="6"/>
      <c r="O280" s="5"/>
      <c r="W280" s="32"/>
      <c r="AI280" s="3"/>
      <c r="AJ280" s="3"/>
    </row>
    <row r="281" spans="1:36" ht="12.75" customHeight="1">
      <c r="A281" s="31" t="s">
        <v>33</v>
      </c>
      <c r="B281" s="13"/>
      <c r="C281" s="13">
        <v>890</v>
      </c>
      <c r="D281" s="13"/>
      <c r="E281" s="13"/>
      <c r="F281" s="13"/>
      <c r="G281" s="13"/>
      <c r="H281" s="33"/>
      <c r="I281" s="41"/>
      <c r="J281" s="41"/>
      <c r="K281" s="41"/>
      <c r="L281" s="17">
        <f>C281/B280</f>
        <v>0.81501831501831501</v>
      </c>
      <c r="M281" s="20">
        <v>893</v>
      </c>
      <c r="N281" s="3">
        <f t="shared" ref="N281:N285" si="66">M281/M280</f>
        <v>0.81776556776556775</v>
      </c>
      <c r="O281" s="5">
        <f t="shared" ref="O281:O285" si="67">100%-N281</f>
        <v>0.18223443223443225</v>
      </c>
      <c r="W281" s="32"/>
      <c r="AI281" s="3"/>
      <c r="AJ281" s="3"/>
    </row>
    <row r="282" spans="1:36" ht="12.75" customHeight="1">
      <c r="A282" s="31" t="s">
        <v>34</v>
      </c>
      <c r="D282" s="32">
        <v>733</v>
      </c>
      <c r="H282" s="33"/>
      <c r="I282" s="5"/>
      <c r="J282" s="5"/>
      <c r="L282" s="5">
        <f>D282/C281</f>
        <v>0.82359550561797756</v>
      </c>
      <c r="M282" s="20">
        <v>811</v>
      </c>
      <c r="N282" s="3">
        <f t="shared" si="66"/>
        <v>0.90817469204927215</v>
      </c>
      <c r="O282" s="5">
        <f t="shared" si="67"/>
        <v>9.1825307950727852E-2</v>
      </c>
      <c r="W282" s="32"/>
      <c r="AI282" s="3"/>
      <c r="AJ282" s="3"/>
    </row>
    <row r="283" spans="1:36" ht="12.75" customHeight="1">
      <c r="A283" s="31" t="s">
        <v>36</v>
      </c>
      <c r="E283" s="32">
        <v>645</v>
      </c>
      <c r="H283" s="33">
        <v>1</v>
      </c>
      <c r="I283" s="5"/>
      <c r="J283" s="5"/>
      <c r="L283" s="5">
        <f>E283/D282</f>
        <v>0.87994542974079126</v>
      </c>
      <c r="M283" s="20">
        <v>757</v>
      </c>
      <c r="N283" s="3">
        <f t="shared" si="66"/>
        <v>0.93341553637484587</v>
      </c>
      <c r="O283" s="5">
        <f t="shared" si="67"/>
        <v>6.6584463625154133E-2</v>
      </c>
      <c r="W283" s="32"/>
      <c r="AI283" s="3"/>
      <c r="AJ283" s="3"/>
    </row>
    <row r="284" spans="1:36" ht="12.75" customHeight="1">
      <c r="A284" s="31" t="s">
        <v>37</v>
      </c>
      <c r="F284" s="32">
        <v>589</v>
      </c>
      <c r="H284" s="33">
        <v>8</v>
      </c>
      <c r="I284" s="5"/>
      <c r="J284" s="5"/>
      <c r="L284" s="5">
        <f>F284/E283</f>
        <v>0.91317829457364341</v>
      </c>
      <c r="M284" s="20">
        <v>684</v>
      </c>
      <c r="N284" s="3">
        <f t="shared" si="66"/>
        <v>0.90356671070013206</v>
      </c>
      <c r="O284" s="5">
        <f t="shared" si="67"/>
        <v>9.6433289299867941E-2</v>
      </c>
      <c r="W284" s="32"/>
      <c r="AI284" s="3"/>
      <c r="AJ284" s="3"/>
    </row>
    <row r="285" spans="1:36" ht="12.75" customHeight="1">
      <c r="A285" s="31" t="s">
        <v>38</v>
      </c>
      <c r="G285" s="32">
        <v>580</v>
      </c>
      <c r="H285" s="33">
        <v>493</v>
      </c>
      <c r="I285" s="5"/>
      <c r="J285" s="5"/>
      <c r="L285" s="5">
        <f>G285/F284</f>
        <v>0.98471986417657043</v>
      </c>
      <c r="M285" s="20">
        <v>652</v>
      </c>
      <c r="N285" s="3">
        <f t="shared" si="66"/>
        <v>0.95321637426900585</v>
      </c>
      <c r="O285" s="5">
        <f t="shared" si="67"/>
        <v>4.6783625730994149E-2</v>
      </c>
      <c r="W285" s="32"/>
      <c r="AI285" s="3"/>
      <c r="AJ285" s="3"/>
    </row>
    <row r="286" spans="1:36" ht="12.75" customHeight="1">
      <c r="A286" s="31" t="s">
        <v>39</v>
      </c>
      <c r="G286" s="32">
        <v>132</v>
      </c>
      <c r="H286" s="33">
        <v>87</v>
      </c>
      <c r="I286" s="5"/>
      <c r="J286" s="5"/>
      <c r="L286" s="5"/>
      <c r="M286" s="20">
        <v>135</v>
      </c>
      <c r="N286" s="3"/>
      <c r="O286" s="5"/>
      <c r="W286" s="32"/>
      <c r="AI286" s="3"/>
      <c r="AJ286" s="3"/>
    </row>
    <row r="287" spans="1:36" ht="12.75" customHeight="1">
      <c r="A287" s="31" t="s">
        <v>40</v>
      </c>
      <c r="G287" s="32">
        <v>37</v>
      </c>
      <c r="H287" s="33">
        <v>22</v>
      </c>
      <c r="I287" s="5"/>
      <c r="J287" s="5"/>
      <c r="L287" s="5"/>
      <c r="M287" s="20">
        <v>38</v>
      </c>
      <c r="N287" s="3"/>
      <c r="O287" s="5"/>
      <c r="W287" s="32"/>
      <c r="AI287" s="3"/>
      <c r="AJ287" s="3"/>
    </row>
    <row r="288" spans="1:36" ht="12.75" customHeight="1">
      <c r="A288" s="31" t="s">
        <v>41</v>
      </c>
      <c r="G288" s="32">
        <v>6</v>
      </c>
      <c r="H288" s="33">
        <v>5</v>
      </c>
      <c r="I288" s="5"/>
      <c r="J288" s="5"/>
      <c r="L288" s="5"/>
      <c r="M288" s="20">
        <v>6</v>
      </c>
      <c r="N288" s="3"/>
      <c r="O288" s="5"/>
      <c r="W288" s="32"/>
      <c r="AI288" s="3"/>
      <c r="AJ288" s="3"/>
    </row>
    <row r="289" spans="1:36" ht="12.75" customHeight="1">
      <c r="A289" s="31" t="s">
        <v>42</v>
      </c>
      <c r="H289" s="33"/>
      <c r="I289" s="5"/>
      <c r="J289" s="5"/>
      <c r="L289" s="5"/>
      <c r="M289" s="20"/>
      <c r="N289" s="3"/>
      <c r="O289" s="5"/>
      <c r="W289" s="32"/>
      <c r="AI289" s="3"/>
      <c r="AJ289" s="3"/>
    </row>
    <row r="290" spans="1:36" ht="12.75" customHeight="1">
      <c r="H290" s="32">
        <f>SUM(H283:H288)</f>
        <v>616</v>
      </c>
      <c r="I290" s="5">
        <f>SUM(H283:H285)/B280</f>
        <v>0.45970695970695968</v>
      </c>
      <c r="J290" s="5">
        <f>H290/B280</f>
        <v>0.5641025641025641</v>
      </c>
      <c r="K290" s="5">
        <f>J290-I290</f>
        <v>0.10439560439560441</v>
      </c>
      <c r="L290" s="5"/>
      <c r="M290" s="6"/>
      <c r="N290" s="6"/>
      <c r="O290" s="5"/>
      <c r="W290" s="32"/>
      <c r="AI290" s="3"/>
      <c r="AJ290" s="3"/>
    </row>
    <row r="291" spans="1:36" ht="12.75" customHeight="1">
      <c r="A291" s="44" t="s">
        <v>59</v>
      </c>
      <c r="I291" s="5"/>
      <c r="J291" s="5"/>
      <c r="L291" s="5"/>
      <c r="M291" s="6"/>
      <c r="N291" s="6"/>
      <c r="O291" s="5"/>
      <c r="W291" s="32"/>
      <c r="AI291" s="3"/>
      <c r="AJ291" s="3"/>
    </row>
    <row r="292" spans="1:36" ht="25.5" customHeight="1">
      <c r="B292" s="185" t="s">
        <v>1</v>
      </c>
      <c r="C292" s="186"/>
      <c r="D292" s="186"/>
      <c r="E292" s="186"/>
      <c r="F292" s="186"/>
      <c r="G292" s="186"/>
      <c r="I292" s="7" t="s">
        <v>2</v>
      </c>
      <c r="J292" s="7" t="s">
        <v>3</v>
      </c>
      <c r="K292" s="8" t="s">
        <v>4</v>
      </c>
      <c r="L292" s="7" t="s">
        <v>5</v>
      </c>
      <c r="M292" s="9" t="s">
        <v>6</v>
      </c>
      <c r="N292" s="9" t="s">
        <v>7</v>
      </c>
      <c r="O292" s="10" t="s">
        <v>8</v>
      </c>
      <c r="W292" s="32"/>
      <c r="AI292" s="3"/>
      <c r="AJ292" s="3"/>
    </row>
    <row r="293" spans="1:36" ht="12.75" customHeight="1">
      <c r="A293" s="12" t="s">
        <v>9</v>
      </c>
      <c r="B293" s="13">
        <v>1</v>
      </c>
      <c r="C293" s="13">
        <v>2</v>
      </c>
      <c r="D293" s="13">
        <v>3</v>
      </c>
      <c r="E293" s="13">
        <v>4</v>
      </c>
      <c r="F293" s="13">
        <v>5</v>
      </c>
      <c r="G293" s="13">
        <v>6</v>
      </c>
      <c r="H293" s="14" t="s">
        <v>10</v>
      </c>
      <c r="I293" s="41"/>
      <c r="J293" s="15"/>
      <c r="K293" s="16"/>
      <c r="L293" s="17"/>
      <c r="M293" s="6"/>
      <c r="N293" s="6"/>
      <c r="O293" s="5"/>
      <c r="W293" s="32"/>
      <c r="AI293" s="3"/>
      <c r="AJ293" s="3"/>
    </row>
    <row r="294" spans="1:36" ht="12.75" customHeight="1">
      <c r="A294" s="31" t="s">
        <v>33</v>
      </c>
      <c r="B294" s="13">
        <v>68</v>
      </c>
      <c r="C294" s="13"/>
      <c r="D294" s="13"/>
      <c r="E294" s="13"/>
      <c r="F294" s="13"/>
      <c r="G294" s="13"/>
      <c r="H294" s="19"/>
      <c r="I294" s="41"/>
      <c r="J294" s="15"/>
      <c r="K294" s="16"/>
      <c r="L294" s="17"/>
      <c r="M294" s="20">
        <f>B294</f>
        <v>68</v>
      </c>
      <c r="N294" s="6"/>
      <c r="O294" s="5"/>
      <c r="W294" s="32"/>
      <c r="AI294" s="3"/>
      <c r="AJ294" s="3"/>
    </row>
    <row r="295" spans="1:36" ht="12.75" customHeight="1">
      <c r="A295" s="31" t="s">
        <v>34</v>
      </c>
      <c r="B295" s="13"/>
      <c r="C295" s="13">
        <v>38</v>
      </c>
      <c r="D295" s="13"/>
      <c r="E295" s="13"/>
      <c r="F295" s="13"/>
      <c r="G295" s="13"/>
      <c r="H295" s="33"/>
      <c r="I295" s="41"/>
      <c r="J295" s="41"/>
      <c r="K295" s="41"/>
      <c r="L295" s="17">
        <f>C295/B294</f>
        <v>0.55882352941176472</v>
      </c>
      <c r="M295" s="20">
        <v>38</v>
      </c>
      <c r="N295" s="3">
        <f t="shared" ref="N295:N299" si="68">M295/M294</f>
        <v>0.55882352941176472</v>
      </c>
      <c r="O295" s="5">
        <f t="shared" ref="O295:O299" si="69">100%-N295</f>
        <v>0.44117647058823528</v>
      </c>
      <c r="W295" s="32"/>
      <c r="AI295" s="3"/>
      <c r="AJ295" s="3"/>
    </row>
    <row r="296" spans="1:36" ht="12.75" customHeight="1">
      <c r="A296" s="31" t="s">
        <v>36</v>
      </c>
      <c r="D296" s="32">
        <v>29</v>
      </c>
      <c r="H296" s="33"/>
      <c r="I296" s="5"/>
      <c r="J296" s="5"/>
      <c r="L296" s="5">
        <f>D296/C295</f>
        <v>0.76315789473684215</v>
      </c>
      <c r="M296" s="20">
        <v>34</v>
      </c>
      <c r="N296" s="3">
        <f t="shared" si="68"/>
        <v>0.89473684210526316</v>
      </c>
      <c r="O296" s="5">
        <f t="shared" si="69"/>
        <v>0.10526315789473684</v>
      </c>
      <c r="W296" s="32"/>
      <c r="AI296" s="3"/>
      <c r="AJ296" s="3"/>
    </row>
    <row r="297" spans="1:36" ht="12.75" customHeight="1">
      <c r="A297" s="31" t="s">
        <v>37</v>
      </c>
      <c r="E297" s="32">
        <v>23</v>
      </c>
      <c r="H297" s="33"/>
      <c r="I297" s="5"/>
      <c r="J297" s="5"/>
      <c r="L297" s="5">
        <f>E297/D296</f>
        <v>0.7931034482758621</v>
      </c>
      <c r="M297" s="20">
        <v>26</v>
      </c>
      <c r="N297" s="3">
        <f t="shared" si="68"/>
        <v>0.76470588235294112</v>
      </c>
      <c r="O297" s="5">
        <f t="shared" si="69"/>
        <v>0.23529411764705888</v>
      </c>
      <c r="W297" s="32"/>
      <c r="AI297" s="3"/>
      <c r="AJ297" s="3"/>
    </row>
    <row r="298" spans="1:36" ht="12.75" customHeight="1">
      <c r="A298" s="31" t="s">
        <v>38</v>
      </c>
      <c r="F298" s="32">
        <v>15</v>
      </c>
      <c r="H298" s="33"/>
      <c r="I298" s="5"/>
      <c r="J298" s="5"/>
      <c r="L298" s="5">
        <f>F298/E297</f>
        <v>0.65217391304347827</v>
      </c>
      <c r="M298" s="20">
        <v>24</v>
      </c>
      <c r="N298" s="3">
        <f t="shared" si="68"/>
        <v>0.92307692307692313</v>
      </c>
      <c r="O298" s="5">
        <f t="shared" si="69"/>
        <v>7.6923076923076872E-2</v>
      </c>
      <c r="W298" s="32"/>
      <c r="AI298" s="3"/>
      <c r="AJ298" s="3"/>
    </row>
    <row r="299" spans="1:36" ht="12.75" customHeight="1">
      <c r="A299" s="31" t="s">
        <v>39</v>
      </c>
      <c r="G299" s="32">
        <v>15</v>
      </c>
      <c r="H299" s="33">
        <v>12</v>
      </c>
      <c r="I299" s="5"/>
      <c r="J299" s="5"/>
      <c r="L299" s="5">
        <f>G299/F298</f>
        <v>1</v>
      </c>
      <c r="M299" s="20">
        <v>21</v>
      </c>
      <c r="N299" s="3">
        <f t="shared" si="68"/>
        <v>0.875</v>
      </c>
      <c r="O299" s="5">
        <f t="shared" si="69"/>
        <v>0.125</v>
      </c>
      <c r="W299" s="32"/>
      <c r="AI299" s="3"/>
      <c r="AJ299" s="3"/>
    </row>
    <row r="300" spans="1:36" ht="12.75" customHeight="1">
      <c r="A300" s="31" t="s">
        <v>40</v>
      </c>
      <c r="G300" s="32">
        <v>6</v>
      </c>
      <c r="H300" s="33">
        <v>5</v>
      </c>
      <c r="I300" s="5"/>
      <c r="J300" s="5"/>
      <c r="L300" s="5"/>
      <c r="M300" s="20">
        <v>6</v>
      </c>
      <c r="N300" s="3"/>
      <c r="O300" s="5"/>
      <c r="W300" s="32"/>
      <c r="AI300" s="3"/>
      <c r="AJ300" s="3"/>
    </row>
    <row r="301" spans="1:36" ht="12.75" customHeight="1">
      <c r="A301" s="31" t="s">
        <v>41</v>
      </c>
      <c r="G301" s="32">
        <v>1</v>
      </c>
      <c r="H301" s="33"/>
      <c r="I301" s="5"/>
      <c r="J301" s="5"/>
      <c r="L301" s="5"/>
      <c r="M301" s="20">
        <v>2</v>
      </c>
      <c r="N301" s="3"/>
      <c r="O301" s="5"/>
      <c r="W301" s="32"/>
      <c r="AI301" s="3"/>
      <c r="AJ301" s="3"/>
    </row>
    <row r="302" spans="1:36" ht="12.75" customHeight="1">
      <c r="A302" s="31" t="s">
        <v>42</v>
      </c>
      <c r="F302" s="32">
        <v>1</v>
      </c>
      <c r="H302" s="33">
        <v>1</v>
      </c>
      <c r="I302" s="5"/>
      <c r="J302" s="5"/>
      <c r="L302" s="5"/>
      <c r="M302" s="20">
        <v>1</v>
      </c>
      <c r="N302" s="3"/>
      <c r="O302" s="5"/>
      <c r="W302" s="32"/>
      <c r="AI302" s="3"/>
      <c r="AJ302" s="3"/>
    </row>
    <row r="303" spans="1:36" ht="12.75" customHeight="1">
      <c r="A303" s="31"/>
      <c r="H303" s="32">
        <f>SUM(H299:H302)</f>
        <v>18</v>
      </c>
      <c r="I303" s="5">
        <f>H299/B294</f>
        <v>0.17647058823529413</v>
      </c>
      <c r="J303" s="5">
        <f>H303/B294</f>
        <v>0.26470588235294118</v>
      </c>
      <c r="K303" s="5">
        <f>J303-I303</f>
        <v>8.8235294117647051E-2</v>
      </c>
      <c r="L303" s="5"/>
      <c r="M303" s="6"/>
      <c r="N303" s="6"/>
      <c r="O303" s="5"/>
      <c r="W303" s="32"/>
      <c r="AI303" s="3"/>
      <c r="AJ303" s="3"/>
    </row>
    <row r="304" spans="1:36" ht="12.75" customHeight="1">
      <c r="A304" s="44" t="s">
        <v>60</v>
      </c>
      <c r="I304" s="5"/>
      <c r="J304" s="5"/>
      <c r="L304" s="5"/>
      <c r="M304" s="6"/>
      <c r="N304" s="6"/>
      <c r="O304" s="5"/>
      <c r="W304" s="32"/>
      <c r="AI304" s="3"/>
      <c r="AJ304" s="3"/>
    </row>
    <row r="305" spans="1:36" ht="25.5" customHeight="1">
      <c r="B305" s="185" t="s">
        <v>1</v>
      </c>
      <c r="C305" s="186"/>
      <c r="D305" s="186"/>
      <c r="E305" s="186"/>
      <c r="F305" s="186"/>
      <c r="G305" s="186"/>
      <c r="I305" s="7" t="s">
        <v>2</v>
      </c>
      <c r="J305" s="7" t="s">
        <v>3</v>
      </c>
      <c r="K305" s="8" t="s">
        <v>4</v>
      </c>
      <c r="L305" s="7" t="s">
        <v>5</v>
      </c>
      <c r="M305" s="9" t="s">
        <v>6</v>
      </c>
      <c r="N305" s="9" t="s">
        <v>7</v>
      </c>
      <c r="O305" s="10" t="s">
        <v>8</v>
      </c>
      <c r="W305" s="32"/>
      <c r="AI305" s="3"/>
      <c r="AJ305" s="3"/>
    </row>
    <row r="306" spans="1:36" ht="12.75" customHeight="1">
      <c r="A306" s="12" t="s">
        <v>9</v>
      </c>
      <c r="B306" s="13">
        <v>1</v>
      </c>
      <c r="C306" s="13">
        <v>2</v>
      </c>
      <c r="D306" s="13">
        <v>3</v>
      </c>
      <c r="E306" s="13">
        <v>4</v>
      </c>
      <c r="F306" s="13">
        <v>5</v>
      </c>
      <c r="G306" s="13">
        <v>6</v>
      </c>
      <c r="H306" s="14" t="s">
        <v>10</v>
      </c>
      <c r="I306" s="41"/>
      <c r="J306" s="15"/>
      <c r="K306" s="16"/>
      <c r="L306" s="17"/>
      <c r="M306" s="6"/>
      <c r="N306" s="6"/>
      <c r="O306" s="5"/>
      <c r="W306" s="32"/>
      <c r="AI306" s="3"/>
      <c r="AJ306" s="3"/>
    </row>
    <row r="307" spans="1:36" ht="12.75" customHeight="1">
      <c r="A307" s="31" t="s">
        <v>34</v>
      </c>
      <c r="B307" s="13">
        <v>885</v>
      </c>
      <c r="C307" s="13"/>
      <c r="D307" s="13"/>
      <c r="E307" s="13"/>
      <c r="F307" s="13"/>
      <c r="G307" s="13"/>
      <c r="H307" s="19"/>
      <c r="I307" s="41"/>
      <c r="J307" s="15"/>
      <c r="K307" s="16"/>
      <c r="L307" s="17"/>
      <c r="M307" s="20">
        <f>B307</f>
        <v>885</v>
      </c>
      <c r="N307" s="6"/>
      <c r="O307" s="5"/>
      <c r="W307" s="32"/>
      <c r="AI307" s="3"/>
      <c r="AJ307" s="3"/>
    </row>
    <row r="308" spans="1:36" ht="12.75" customHeight="1">
      <c r="A308" s="31" t="s">
        <v>36</v>
      </c>
      <c r="B308" s="13"/>
      <c r="C308" s="13">
        <v>770</v>
      </c>
      <c r="D308" s="13"/>
      <c r="E308" s="13"/>
      <c r="F308" s="13"/>
      <c r="G308" s="13"/>
      <c r="H308" s="33"/>
      <c r="I308" s="41"/>
      <c r="J308" s="41"/>
      <c r="K308" s="41"/>
      <c r="L308" s="17">
        <f>C308/B307</f>
        <v>0.87005649717514122</v>
      </c>
      <c r="M308" s="20">
        <v>770</v>
      </c>
      <c r="N308" s="3">
        <f t="shared" ref="N308:N312" si="70">M308/M307</f>
        <v>0.87005649717514122</v>
      </c>
      <c r="O308" s="5">
        <f t="shared" ref="O308:O312" si="71">100%-N308</f>
        <v>0.12994350282485878</v>
      </c>
      <c r="W308" s="32"/>
      <c r="AI308" s="3"/>
      <c r="AJ308" s="3"/>
    </row>
    <row r="309" spans="1:36" ht="12.75" customHeight="1">
      <c r="A309" s="31" t="s">
        <v>37</v>
      </c>
      <c r="D309" s="32">
        <v>611</v>
      </c>
      <c r="H309" s="33"/>
      <c r="I309" s="5"/>
      <c r="J309" s="5"/>
      <c r="L309" s="5">
        <f>D309/C308</f>
        <v>0.79350649350649349</v>
      </c>
      <c r="M309" s="20">
        <v>675</v>
      </c>
      <c r="N309" s="3">
        <f t="shared" si="70"/>
        <v>0.87662337662337664</v>
      </c>
      <c r="O309" s="5">
        <f t="shared" si="71"/>
        <v>0.12337662337662336</v>
      </c>
      <c r="W309" s="32"/>
      <c r="AI309" s="3"/>
      <c r="AJ309" s="3"/>
    </row>
    <row r="310" spans="1:36" ht="12.75" customHeight="1">
      <c r="A310" s="31" t="s">
        <v>38</v>
      </c>
      <c r="E310" s="32">
        <v>570</v>
      </c>
      <c r="H310" s="33"/>
      <c r="I310" s="5"/>
      <c r="J310" s="5"/>
      <c r="L310" s="5">
        <f>E310/D309</f>
        <v>0.93289689034369883</v>
      </c>
      <c r="M310" s="20">
        <v>612</v>
      </c>
      <c r="N310" s="3">
        <f t="shared" si="70"/>
        <v>0.90666666666666662</v>
      </c>
      <c r="O310" s="5">
        <f t="shared" si="71"/>
        <v>9.3333333333333379E-2</v>
      </c>
      <c r="W310" s="32"/>
      <c r="AI310" s="3"/>
      <c r="AJ310" s="3"/>
    </row>
    <row r="311" spans="1:36" ht="12.75" customHeight="1">
      <c r="A311" s="31" t="s">
        <v>39</v>
      </c>
      <c r="F311" s="32">
        <v>568</v>
      </c>
      <c r="H311" s="33">
        <v>1</v>
      </c>
      <c r="I311" s="5"/>
      <c r="J311" s="5"/>
      <c r="L311" s="5">
        <f>F311/E310</f>
        <v>0.99649122807017543</v>
      </c>
      <c r="M311" s="20">
        <v>575</v>
      </c>
      <c r="N311" s="3">
        <f t="shared" si="70"/>
        <v>0.93954248366013071</v>
      </c>
      <c r="O311" s="5">
        <f t="shared" si="71"/>
        <v>6.0457516339869288E-2</v>
      </c>
      <c r="W311" s="32"/>
      <c r="AI311" s="3"/>
      <c r="AJ311" s="3"/>
    </row>
    <row r="312" spans="1:36" ht="12.75" customHeight="1">
      <c r="A312" s="31" t="s">
        <v>40</v>
      </c>
      <c r="G312" s="32">
        <v>563</v>
      </c>
      <c r="H312" s="33">
        <v>486</v>
      </c>
      <c r="I312" s="5"/>
      <c r="J312" s="5"/>
      <c r="L312" s="5">
        <f>G312/F311</f>
        <v>0.99119718309859151</v>
      </c>
      <c r="M312" s="20">
        <v>563</v>
      </c>
      <c r="N312" s="3">
        <f t="shared" si="70"/>
        <v>0.97913043478260875</v>
      </c>
      <c r="O312" s="5">
        <f t="shared" si="71"/>
        <v>2.086956521739125E-2</v>
      </c>
      <c r="W312" s="32"/>
      <c r="AI312" s="3"/>
      <c r="AJ312" s="3"/>
    </row>
    <row r="313" spans="1:36" ht="12.75" customHeight="1">
      <c r="A313" s="31" t="s">
        <v>41</v>
      </c>
      <c r="G313" s="32">
        <v>65</v>
      </c>
      <c r="H313" s="33">
        <v>52</v>
      </c>
      <c r="I313" s="5"/>
      <c r="J313" s="5"/>
      <c r="L313" s="5"/>
      <c r="M313" s="20">
        <v>66</v>
      </c>
      <c r="N313" s="3"/>
      <c r="O313" s="5"/>
      <c r="W313" s="32"/>
      <c r="AI313" s="3"/>
      <c r="AJ313" s="3"/>
    </row>
    <row r="314" spans="1:36" ht="12.75" customHeight="1">
      <c r="A314" s="31" t="s">
        <v>42</v>
      </c>
      <c r="G314" s="32">
        <v>5</v>
      </c>
      <c r="H314" s="33">
        <v>5</v>
      </c>
      <c r="I314" s="5"/>
      <c r="J314" s="5"/>
      <c r="L314" s="5"/>
      <c r="M314" s="20">
        <v>6</v>
      </c>
      <c r="N314" s="3"/>
      <c r="O314" s="5"/>
      <c r="W314" s="32"/>
      <c r="AI314" s="3"/>
      <c r="AJ314" s="3"/>
    </row>
    <row r="315" spans="1:36" ht="12.75" customHeight="1">
      <c r="H315" s="32">
        <f>SUM(H311:H314)</f>
        <v>544</v>
      </c>
      <c r="I315" s="5">
        <f>SUM(H311:H312)/B307</f>
        <v>0.55028248587570616</v>
      </c>
      <c r="J315" s="5">
        <f>H315/B307</f>
        <v>0.61468926553672321</v>
      </c>
      <c r="K315" s="5">
        <f>J315-I315</f>
        <v>6.4406779661017044E-2</v>
      </c>
      <c r="L315" s="5"/>
      <c r="M315" s="6"/>
      <c r="N315" s="6"/>
      <c r="O315" s="5"/>
      <c r="W315" s="32"/>
      <c r="AI315" s="3"/>
      <c r="AJ315" s="3"/>
    </row>
    <row r="316" spans="1:36" ht="12.75" customHeight="1">
      <c r="I316" s="5"/>
      <c r="J316" s="5"/>
      <c r="K316" s="5"/>
      <c r="L316" s="5"/>
      <c r="M316" s="6"/>
      <c r="N316" s="6"/>
      <c r="O316" s="5"/>
      <c r="W316" s="32"/>
      <c r="AI316" s="3"/>
      <c r="AJ316" s="3"/>
    </row>
    <row r="317" spans="1:36" ht="12.75" customHeight="1">
      <c r="A317" s="44" t="s">
        <v>61</v>
      </c>
      <c r="I317" s="5"/>
      <c r="J317" s="5"/>
      <c r="L317" s="5"/>
      <c r="M317" s="6"/>
      <c r="N317" s="6"/>
      <c r="O317" s="5"/>
      <c r="W317" s="32"/>
      <c r="AI317" s="3"/>
      <c r="AJ317" s="3"/>
    </row>
    <row r="318" spans="1:36" ht="25.5" customHeight="1">
      <c r="B318" s="185" t="s">
        <v>1</v>
      </c>
      <c r="C318" s="186"/>
      <c r="D318" s="186"/>
      <c r="E318" s="186"/>
      <c r="F318" s="186"/>
      <c r="G318" s="186"/>
      <c r="I318" s="7" t="s">
        <v>2</v>
      </c>
      <c r="J318" s="7" t="s">
        <v>3</v>
      </c>
      <c r="K318" s="8" t="s">
        <v>4</v>
      </c>
      <c r="L318" s="7" t="s">
        <v>5</v>
      </c>
      <c r="M318" s="9" t="s">
        <v>6</v>
      </c>
      <c r="N318" s="9" t="s">
        <v>7</v>
      </c>
      <c r="O318" s="10" t="s">
        <v>8</v>
      </c>
      <c r="W318" s="32"/>
      <c r="AI318" s="3"/>
      <c r="AJ318" s="3"/>
    </row>
    <row r="319" spans="1:36" ht="12.75" customHeight="1">
      <c r="A319" s="12" t="s">
        <v>9</v>
      </c>
      <c r="B319" s="13">
        <v>1</v>
      </c>
      <c r="C319" s="13">
        <v>2</v>
      </c>
      <c r="D319" s="13">
        <v>3</v>
      </c>
      <c r="E319" s="13">
        <v>4</v>
      </c>
      <c r="F319" s="13">
        <v>5</v>
      </c>
      <c r="G319" s="13">
        <v>6</v>
      </c>
      <c r="H319" s="14" t="s">
        <v>10</v>
      </c>
      <c r="I319" s="41"/>
      <c r="J319" s="15"/>
      <c r="K319" s="16"/>
      <c r="L319" s="17"/>
      <c r="M319" s="6"/>
      <c r="N319" s="6"/>
      <c r="O319" s="5"/>
      <c r="W319" s="32"/>
      <c r="AI319" s="3"/>
      <c r="AJ319" s="3"/>
    </row>
    <row r="320" spans="1:36" ht="12.75" customHeight="1">
      <c r="A320" s="31" t="s">
        <v>36</v>
      </c>
      <c r="B320" s="13">
        <v>46</v>
      </c>
      <c r="C320" s="13"/>
      <c r="D320" s="13"/>
      <c r="E320" s="13"/>
      <c r="F320" s="13"/>
      <c r="G320" s="13"/>
      <c r="H320" s="19"/>
      <c r="I320" s="41"/>
      <c r="J320" s="15"/>
      <c r="K320" s="16"/>
      <c r="L320" s="17"/>
      <c r="M320" s="20">
        <f>B320</f>
        <v>46</v>
      </c>
      <c r="N320" s="6"/>
      <c r="O320" s="5"/>
      <c r="W320" s="32"/>
      <c r="AI320" s="3"/>
      <c r="AJ320" s="3"/>
    </row>
    <row r="321" spans="1:36" ht="12.75" customHeight="1">
      <c r="A321" s="31" t="s">
        <v>37</v>
      </c>
      <c r="B321" s="13"/>
      <c r="C321" s="13">
        <v>30</v>
      </c>
      <c r="D321" s="13"/>
      <c r="E321" s="13"/>
      <c r="F321" s="13"/>
      <c r="G321" s="13"/>
      <c r="H321" s="33"/>
      <c r="I321" s="41"/>
      <c r="J321" s="41"/>
      <c r="K321" s="41"/>
      <c r="L321" s="17">
        <f>C321/B320</f>
        <v>0.65217391304347827</v>
      </c>
      <c r="M321" s="20">
        <v>33</v>
      </c>
      <c r="N321" s="3">
        <f t="shared" ref="N321:N325" si="72">M321/M320</f>
        <v>0.71739130434782605</v>
      </c>
      <c r="O321" s="5">
        <f t="shared" ref="O321:O325" si="73">100%-N321</f>
        <v>0.28260869565217395</v>
      </c>
      <c r="W321" s="32"/>
      <c r="AI321" s="3"/>
      <c r="AJ321" s="3"/>
    </row>
    <row r="322" spans="1:36" ht="12.75" customHeight="1">
      <c r="A322" s="31" t="s">
        <v>38</v>
      </c>
      <c r="D322" s="32">
        <v>10</v>
      </c>
      <c r="H322" s="33"/>
      <c r="I322" s="5"/>
      <c r="J322" s="5"/>
      <c r="L322" s="5">
        <f>D322/C321</f>
        <v>0.33333333333333331</v>
      </c>
      <c r="M322" s="20">
        <v>24</v>
      </c>
      <c r="N322" s="3">
        <f t="shared" si="72"/>
        <v>0.72727272727272729</v>
      </c>
      <c r="O322" s="5">
        <f t="shared" si="73"/>
        <v>0.27272727272727271</v>
      </c>
      <c r="W322" s="32"/>
      <c r="AI322" s="3"/>
      <c r="AJ322" s="3"/>
    </row>
    <row r="323" spans="1:36" ht="12.75" customHeight="1">
      <c r="A323" s="31" t="s">
        <v>39</v>
      </c>
      <c r="E323" s="32">
        <v>10</v>
      </c>
      <c r="H323" s="33"/>
      <c r="I323" s="5"/>
      <c r="J323" s="5"/>
      <c r="L323" s="5">
        <f>E323/D322</f>
        <v>1</v>
      </c>
      <c r="M323" s="20">
        <v>20</v>
      </c>
      <c r="N323" s="3">
        <f t="shared" si="72"/>
        <v>0.83333333333333337</v>
      </c>
      <c r="O323" s="5">
        <f t="shared" si="73"/>
        <v>0.16666666666666663</v>
      </c>
      <c r="W323" s="32"/>
      <c r="AI323" s="3"/>
      <c r="AJ323" s="3"/>
    </row>
    <row r="324" spans="1:36" ht="12.75" customHeight="1">
      <c r="A324" s="31" t="s">
        <v>40</v>
      </c>
      <c r="F324" s="32">
        <v>10</v>
      </c>
      <c r="H324" s="33"/>
      <c r="I324" s="5"/>
      <c r="J324" s="5"/>
      <c r="L324" s="5">
        <f>F324/E323</f>
        <v>1</v>
      </c>
      <c r="M324" s="20">
        <v>20</v>
      </c>
      <c r="N324" s="3">
        <f t="shared" si="72"/>
        <v>1</v>
      </c>
      <c r="O324" s="5">
        <f t="shared" si="73"/>
        <v>0</v>
      </c>
      <c r="W324" s="32"/>
      <c r="AI324" s="3"/>
      <c r="AJ324" s="3"/>
    </row>
    <row r="325" spans="1:36" ht="12.75" customHeight="1">
      <c r="A325" s="31" t="s">
        <v>41</v>
      </c>
      <c r="G325" s="32">
        <v>10</v>
      </c>
      <c r="H325" s="33">
        <v>4</v>
      </c>
      <c r="I325" s="5"/>
      <c r="J325" s="5"/>
      <c r="L325" s="5">
        <f>G325/F324</f>
        <v>1</v>
      </c>
      <c r="M325" s="20">
        <v>26</v>
      </c>
      <c r="N325" s="3">
        <f t="shared" si="72"/>
        <v>1.3</v>
      </c>
      <c r="O325" s="5">
        <f t="shared" si="73"/>
        <v>-0.30000000000000004</v>
      </c>
      <c r="W325" s="32"/>
      <c r="AI325" s="3"/>
      <c r="AJ325" s="3"/>
    </row>
    <row r="326" spans="1:36" ht="12.75" customHeight="1">
      <c r="A326" s="31" t="s">
        <v>42</v>
      </c>
      <c r="G326" s="32">
        <v>9</v>
      </c>
      <c r="H326" s="33">
        <v>6</v>
      </c>
      <c r="I326" s="5"/>
      <c r="J326" s="5"/>
      <c r="L326" s="5"/>
      <c r="M326" s="20">
        <v>17</v>
      </c>
      <c r="N326" s="3"/>
      <c r="O326" s="5"/>
      <c r="W326" s="32"/>
      <c r="AI326" s="3"/>
      <c r="AJ326" s="3"/>
    </row>
    <row r="327" spans="1:36" ht="12.75" customHeight="1">
      <c r="A327" s="31" t="s">
        <v>43</v>
      </c>
      <c r="G327" s="32">
        <v>3</v>
      </c>
      <c r="H327" s="33">
        <v>1</v>
      </c>
      <c r="I327" s="5"/>
      <c r="J327" s="5"/>
      <c r="L327" s="5"/>
      <c r="M327" s="20">
        <v>4</v>
      </c>
      <c r="N327" s="3"/>
      <c r="O327" s="5"/>
      <c r="W327" s="32"/>
      <c r="AI327" s="3"/>
      <c r="AJ327" s="3"/>
    </row>
    <row r="328" spans="1:36" ht="12.75" customHeight="1">
      <c r="A328" s="31" t="s">
        <v>44</v>
      </c>
      <c r="G328" s="32">
        <v>1</v>
      </c>
      <c r="H328" s="33">
        <v>1</v>
      </c>
      <c r="I328" s="5"/>
      <c r="J328" s="5"/>
      <c r="L328" s="5"/>
      <c r="M328" s="20">
        <v>2</v>
      </c>
      <c r="N328" s="3"/>
      <c r="O328" s="5"/>
      <c r="W328" s="32"/>
      <c r="AI328" s="3"/>
      <c r="AJ328" s="3"/>
    </row>
    <row r="329" spans="1:36" ht="12.75" customHeight="1">
      <c r="A329" s="31" t="s">
        <v>63</v>
      </c>
      <c r="H329" s="33"/>
      <c r="I329" s="5"/>
      <c r="J329" s="5"/>
      <c r="L329" s="5"/>
      <c r="M329" s="20"/>
      <c r="N329" s="3"/>
      <c r="O329" s="5"/>
      <c r="W329" s="32"/>
      <c r="AI329" s="3"/>
      <c r="AJ329" s="3"/>
    </row>
    <row r="330" spans="1:36" ht="12.75" customHeight="1">
      <c r="H330" s="32">
        <f>SUM(H325:H328)</f>
        <v>12</v>
      </c>
      <c r="I330" s="5">
        <f>H325/B320</f>
        <v>8.6956521739130432E-2</v>
      </c>
      <c r="J330" s="5">
        <f>H330/B320</f>
        <v>0.2608695652173913</v>
      </c>
      <c r="K330" s="5">
        <f>J330-I330</f>
        <v>0.17391304347826086</v>
      </c>
      <c r="L330" s="5"/>
      <c r="M330" s="6"/>
      <c r="N330" s="6"/>
      <c r="O330" s="5"/>
      <c r="W330" s="32"/>
      <c r="AI330" s="3"/>
      <c r="AJ330" s="3"/>
    </row>
    <row r="331" spans="1:36" ht="12.75" customHeight="1">
      <c r="A331" s="44" t="s">
        <v>62</v>
      </c>
      <c r="I331" s="5"/>
      <c r="J331" s="5"/>
      <c r="L331" s="5"/>
      <c r="M331" s="6"/>
      <c r="N331" s="6"/>
      <c r="O331" s="5"/>
      <c r="W331" s="32"/>
      <c r="AI331" s="3"/>
      <c r="AJ331" s="3"/>
    </row>
    <row r="332" spans="1:36" ht="25.5" customHeight="1">
      <c r="B332" s="185" t="s">
        <v>1</v>
      </c>
      <c r="C332" s="186"/>
      <c r="D332" s="186"/>
      <c r="E332" s="186"/>
      <c r="F332" s="186"/>
      <c r="G332" s="186"/>
      <c r="I332" s="7" t="s">
        <v>2</v>
      </c>
      <c r="J332" s="7" t="s">
        <v>3</v>
      </c>
      <c r="K332" s="8" t="s">
        <v>4</v>
      </c>
      <c r="L332" s="7" t="s">
        <v>5</v>
      </c>
      <c r="M332" s="9" t="s">
        <v>6</v>
      </c>
      <c r="N332" s="9" t="s">
        <v>7</v>
      </c>
      <c r="O332" s="10" t="s">
        <v>8</v>
      </c>
      <c r="W332" s="32"/>
      <c r="AI332" s="3"/>
      <c r="AJ332" s="3"/>
    </row>
    <row r="333" spans="1:36" ht="12.75" customHeight="1">
      <c r="A333" s="12" t="s">
        <v>9</v>
      </c>
      <c r="B333" s="13">
        <v>1</v>
      </c>
      <c r="C333" s="13">
        <v>2</v>
      </c>
      <c r="D333" s="13">
        <v>3</v>
      </c>
      <c r="E333" s="13">
        <v>4</v>
      </c>
      <c r="F333" s="13">
        <v>5</v>
      </c>
      <c r="G333" s="13">
        <v>6</v>
      </c>
      <c r="H333" s="14" t="s">
        <v>10</v>
      </c>
      <c r="I333" s="41"/>
      <c r="J333" s="15"/>
      <c r="K333" s="16"/>
      <c r="L333" s="17"/>
      <c r="M333" s="6"/>
      <c r="N333" s="6"/>
      <c r="O333" s="5"/>
      <c r="W333" s="32"/>
      <c r="AI333" s="3"/>
      <c r="AJ333" s="3"/>
    </row>
    <row r="334" spans="1:36" ht="12.75" customHeight="1">
      <c r="A334" s="31" t="s">
        <v>37</v>
      </c>
      <c r="B334" s="13">
        <v>547</v>
      </c>
      <c r="C334" s="13"/>
      <c r="D334" s="13"/>
      <c r="E334" s="13"/>
      <c r="F334" s="13"/>
      <c r="G334" s="13"/>
      <c r="H334" s="33"/>
      <c r="I334" s="41"/>
      <c r="J334" s="15"/>
      <c r="K334" s="16"/>
      <c r="L334" s="17"/>
      <c r="M334" s="20">
        <f>B334</f>
        <v>547</v>
      </c>
      <c r="N334" s="6"/>
      <c r="O334" s="5"/>
      <c r="W334" s="32"/>
      <c r="AI334" s="3"/>
      <c r="AJ334" s="3"/>
    </row>
    <row r="335" spans="1:36" ht="12.75" customHeight="1">
      <c r="A335" s="31" t="s">
        <v>38</v>
      </c>
      <c r="B335" s="13"/>
      <c r="C335" s="13">
        <v>520</v>
      </c>
      <c r="D335" s="13"/>
      <c r="E335" s="13"/>
      <c r="F335" s="13"/>
      <c r="G335" s="13"/>
      <c r="H335" s="33"/>
      <c r="I335" s="41"/>
      <c r="J335" s="41"/>
      <c r="K335" s="41"/>
      <c r="L335" s="17">
        <f>C335/B334</f>
        <v>0.95063985374771476</v>
      </c>
      <c r="M335" s="20">
        <v>526</v>
      </c>
      <c r="N335" s="3">
        <f t="shared" ref="N335:N339" si="74">M335/M334</f>
        <v>0.96160877513711152</v>
      </c>
      <c r="O335" s="5">
        <f t="shared" ref="O335:O339" si="75">100%-N335</f>
        <v>3.8391224862888484E-2</v>
      </c>
      <c r="W335" s="32"/>
      <c r="AI335" s="3"/>
      <c r="AJ335" s="3"/>
    </row>
    <row r="336" spans="1:36" ht="12.75" customHeight="1">
      <c r="A336" s="31" t="s">
        <v>39</v>
      </c>
      <c r="D336" s="32">
        <v>474</v>
      </c>
      <c r="H336" s="33"/>
      <c r="I336" s="5"/>
      <c r="J336" s="5"/>
      <c r="L336" s="5">
        <f>D336/C335</f>
        <v>0.91153846153846152</v>
      </c>
      <c r="M336" s="20">
        <v>515</v>
      </c>
      <c r="N336" s="3">
        <f t="shared" si="74"/>
        <v>0.97908745247148288</v>
      </c>
      <c r="O336" s="5">
        <f t="shared" si="75"/>
        <v>2.0912547528517123E-2</v>
      </c>
      <c r="W336" s="32"/>
      <c r="AI336" s="3"/>
      <c r="AJ336" s="3"/>
    </row>
    <row r="337" spans="1:36" ht="12.75" customHeight="1">
      <c r="A337" s="31" t="s">
        <v>40</v>
      </c>
      <c r="E337" s="32">
        <v>450</v>
      </c>
      <c r="H337" s="33"/>
      <c r="I337" s="5"/>
      <c r="J337" s="5"/>
      <c r="L337" s="5">
        <f>E337/D336</f>
        <v>0.94936708860759489</v>
      </c>
      <c r="M337" s="20">
        <v>507</v>
      </c>
      <c r="N337" s="3">
        <f t="shared" si="74"/>
        <v>0.98446601941747569</v>
      </c>
      <c r="O337" s="5">
        <f t="shared" si="75"/>
        <v>1.5533980582524309E-2</v>
      </c>
      <c r="W337" s="32"/>
      <c r="AI337" s="3"/>
      <c r="AJ337" s="3"/>
    </row>
    <row r="338" spans="1:36" ht="12.75" customHeight="1">
      <c r="A338" s="31" t="s">
        <v>41</v>
      </c>
      <c r="F338" s="32">
        <v>408</v>
      </c>
      <c r="H338" s="33"/>
      <c r="I338" s="5"/>
      <c r="J338" s="5"/>
      <c r="L338" s="5">
        <f>F338/E337</f>
        <v>0.90666666666666662</v>
      </c>
      <c r="M338" s="20">
        <v>483</v>
      </c>
      <c r="N338" s="3">
        <f t="shared" si="74"/>
        <v>0.9526627218934911</v>
      </c>
      <c r="O338" s="5">
        <f t="shared" si="75"/>
        <v>4.7337278106508895E-2</v>
      </c>
      <c r="W338" s="32"/>
      <c r="AI338" s="3"/>
      <c r="AJ338" s="3"/>
    </row>
    <row r="339" spans="1:36" ht="12.75" customHeight="1">
      <c r="A339" s="31" t="s">
        <v>42</v>
      </c>
      <c r="G339" s="32">
        <v>382</v>
      </c>
      <c r="H339" s="33">
        <v>349</v>
      </c>
      <c r="I339" s="5"/>
      <c r="J339" s="5"/>
      <c r="L339" s="5">
        <f>G339/F338</f>
        <v>0.93627450980392157</v>
      </c>
      <c r="M339" s="20">
        <v>463</v>
      </c>
      <c r="N339" s="3">
        <f t="shared" si="74"/>
        <v>0.95859213250517594</v>
      </c>
      <c r="O339" s="5">
        <f t="shared" si="75"/>
        <v>4.1407867494824058E-2</v>
      </c>
      <c r="W339" s="32"/>
      <c r="AI339" s="3"/>
      <c r="AJ339" s="3"/>
    </row>
    <row r="340" spans="1:36" ht="12.75" customHeight="1">
      <c r="A340" s="31" t="s">
        <v>43</v>
      </c>
      <c r="G340" s="32">
        <v>68</v>
      </c>
      <c r="H340" s="33">
        <v>40</v>
      </c>
      <c r="I340" s="5"/>
      <c r="J340" s="5"/>
      <c r="L340" s="5"/>
      <c r="M340" s="20">
        <v>98</v>
      </c>
      <c r="N340" s="3"/>
      <c r="O340" s="5"/>
      <c r="W340" s="32"/>
      <c r="AI340" s="3"/>
      <c r="AJ340" s="3"/>
    </row>
    <row r="341" spans="1:36" ht="12.75" customHeight="1">
      <c r="A341" s="31" t="s">
        <v>44</v>
      </c>
      <c r="G341" s="32">
        <v>29</v>
      </c>
      <c r="H341" s="33">
        <v>20</v>
      </c>
      <c r="I341" s="5"/>
      <c r="J341" s="5"/>
      <c r="L341" s="5"/>
      <c r="M341" s="20">
        <v>35</v>
      </c>
      <c r="N341" s="3"/>
      <c r="O341" s="5"/>
      <c r="W341" s="32"/>
      <c r="AI341" s="3"/>
      <c r="AJ341" s="3"/>
    </row>
    <row r="342" spans="1:36" ht="12.75" customHeight="1">
      <c r="A342" s="31" t="s">
        <v>63</v>
      </c>
      <c r="G342" s="32">
        <v>11</v>
      </c>
      <c r="H342" s="33">
        <v>5</v>
      </c>
      <c r="I342" s="5"/>
      <c r="J342" s="5"/>
      <c r="L342" s="5"/>
      <c r="M342" s="20">
        <v>13</v>
      </c>
      <c r="N342" s="3"/>
      <c r="O342" s="5"/>
      <c r="W342" s="32"/>
      <c r="AI342" s="3"/>
      <c r="AJ342" s="3"/>
    </row>
    <row r="343" spans="1:36" ht="12.75" customHeight="1">
      <c r="A343" s="31" t="s">
        <v>64</v>
      </c>
      <c r="G343" s="32">
        <v>2</v>
      </c>
      <c r="H343" s="33">
        <v>1</v>
      </c>
      <c r="I343" s="5"/>
      <c r="J343" s="5"/>
      <c r="L343" s="5"/>
      <c r="M343" s="20">
        <v>2</v>
      </c>
      <c r="N343" s="3"/>
      <c r="O343" s="5"/>
      <c r="W343" s="32"/>
      <c r="AI343" s="3"/>
      <c r="AJ343" s="3"/>
    </row>
    <row r="344" spans="1:36" ht="12.75" customHeight="1">
      <c r="A344" s="31" t="s">
        <v>65</v>
      </c>
      <c r="G344" s="32">
        <v>1</v>
      </c>
      <c r="H344" s="33">
        <v>1</v>
      </c>
      <c r="I344" s="5"/>
      <c r="J344" s="5"/>
      <c r="L344" s="5"/>
      <c r="M344" s="20">
        <v>1</v>
      </c>
      <c r="N344" s="3"/>
      <c r="O344" s="5"/>
      <c r="W344" s="32"/>
      <c r="AI344" s="3"/>
      <c r="AJ344" s="3"/>
    </row>
    <row r="345" spans="1:36" ht="12.75" customHeight="1">
      <c r="H345" s="32">
        <f>SUM(H339:H344)</f>
        <v>416</v>
      </c>
      <c r="I345" s="5">
        <f>H339/B334</f>
        <v>0.63802559414990856</v>
      </c>
      <c r="J345" s="5">
        <f>H345/B334</f>
        <v>0.76051188299817185</v>
      </c>
      <c r="K345" s="5">
        <f>J345-I345</f>
        <v>0.12248628884826329</v>
      </c>
      <c r="L345" s="5"/>
      <c r="M345" s="6"/>
      <c r="N345" s="6"/>
      <c r="O345" s="5"/>
      <c r="W345" s="32"/>
      <c r="AI345" s="3"/>
      <c r="AJ345" s="3"/>
    </row>
    <row r="346" spans="1:36" ht="12.75" customHeight="1">
      <c r="A346" s="44" t="s">
        <v>67</v>
      </c>
      <c r="I346" s="5"/>
      <c r="J346" s="5"/>
      <c r="L346" s="5"/>
      <c r="M346" s="6"/>
      <c r="N346" s="6"/>
      <c r="O346" s="5"/>
      <c r="AI346" s="3"/>
      <c r="AJ346" s="3"/>
    </row>
    <row r="347" spans="1:36" ht="25.5" customHeight="1">
      <c r="B347" s="185" t="s">
        <v>1</v>
      </c>
      <c r="C347" s="186"/>
      <c r="D347" s="186"/>
      <c r="E347" s="186"/>
      <c r="F347" s="186"/>
      <c r="G347" s="186"/>
      <c r="I347" s="7" t="s">
        <v>2</v>
      </c>
      <c r="J347" s="7" t="s">
        <v>3</v>
      </c>
      <c r="K347" s="8" t="s">
        <v>4</v>
      </c>
      <c r="L347" s="7" t="s">
        <v>5</v>
      </c>
      <c r="M347" s="9" t="s">
        <v>6</v>
      </c>
      <c r="N347" s="9" t="s">
        <v>7</v>
      </c>
      <c r="O347" s="10" t="s">
        <v>8</v>
      </c>
      <c r="AI347" s="3"/>
      <c r="AJ347" s="3"/>
    </row>
    <row r="348" spans="1:36" ht="12.75" customHeight="1">
      <c r="A348" s="12" t="s">
        <v>9</v>
      </c>
      <c r="B348" s="13">
        <v>1</v>
      </c>
      <c r="C348" s="13">
        <v>2</v>
      </c>
      <c r="D348" s="13">
        <v>3</v>
      </c>
      <c r="E348" s="13">
        <v>4</v>
      </c>
      <c r="F348" s="13">
        <v>5</v>
      </c>
      <c r="G348" s="13">
        <v>6</v>
      </c>
      <c r="H348" s="14" t="s">
        <v>10</v>
      </c>
      <c r="I348" s="41"/>
      <c r="J348" s="15"/>
      <c r="K348" s="16"/>
      <c r="L348" s="17"/>
      <c r="M348" s="6"/>
      <c r="N348" s="6"/>
      <c r="O348" s="5"/>
      <c r="AI348" s="3"/>
      <c r="AJ348" s="3"/>
    </row>
    <row r="349" spans="1:36" ht="12.75" customHeight="1">
      <c r="A349" s="31" t="s">
        <v>38</v>
      </c>
      <c r="B349" s="13">
        <v>91</v>
      </c>
      <c r="C349" s="13"/>
      <c r="D349" s="13"/>
      <c r="E349" s="13"/>
      <c r="F349" s="13"/>
      <c r="G349" s="13"/>
      <c r="H349" s="33"/>
      <c r="I349" s="41"/>
      <c r="J349" s="15"/>
      <c r="K349" s="16"/>
      <c r="L349" s="17"/>
      <c r="M349" s="20">
        <f>B349</f>
        <v>91</v>
      </c>
      <c r="N349" s="6"/>
      <c r="O349" s="5"/>
      <c r="AI349" s="3"/>
      <c r="AJ349" s="3"/>
    </row>
    <row r="350" spans="1:36" ht="12.75" customHeight="1">
      <c r="A350" s="31" t="s">
        <v>39</v>
      </c>
      <c r="B350" s="13"/>
      <c r="C350" s="13">
        <v>76</v>
      </c>
      <c r="D350" s="13"/>
      <c r="E350" s="13"/>
      <c r="F350" s="13"/>
      <c r="G350" s="13"/>
      <c r="H350" s="33"/>
      <c r="I350" s="41"/>
      <c r="J350" s="41"/>
      <c r="K350" s="41"/>
      <c r="L350" s="17">
        <f>C350/B349</f>
        <v>0.8351648351648352</v>
      </c>
      <c r="M350" s="20">
        <v>77</v>
      </c>
      <c r="N350" s="3">
        <f t="shared" ref="N350:N354" si="76">M350/M349</f>
        <v>0.84615384615384615</v>
      </c>
      <c r="O350" s="5">
        <f t="shared" ref="O350:O354" si="77">100%-N350</f>
        <v>0.15384615384615385</v>
      </c>
      <c r="AI350" s="3"/>
      <c r="AJ350" s="3"/>
    </row>
    <row r="351" spans="1:36" ht="12.75" customHeight="1">
      <c r="A351" s="31" t="s">
        <v>40</v>
      </c>
      <c r="D351" s="32">
        <v>45</v>
      </c>
      <c r="H351" s="33"/>
      <c r="I351" s="5"/>
      <c r="J351" s="5"/>
      <c r="L351" s="5">
        <f>D351/C350</f>
        <v>0.59210526315789469</v>
      </c>
      <c r="M351" s="20">
        <v>70</v>
      </c>
      <c r="N351" s="3">
        <f t="shared" si="76"/>
        <v>0.90909090909090906</v>
      </c>
      <c r="O351" s="5">
        <f t="shared" si="77"/>
        <v>9.0909090909090939E-2</v>
      </c>
      <c r="AI351" s="3"/>
      <c r="AJ351" s="3"/>
    </row>
    <row r="352" spans="1:36" ht="12.75" customHeight="1">
      <c r="A352" s="31" t="s">
        <v>41</v>
      </c>
      <c r="E352" s="32">
        <v>41</v>
      </c>
      <c r="H352" s="33"/>
      <c r="I352" s="5"/>
      <c r="J352" s="5"/>
      <c r="L352" s="5">
        <f>E352/D351</f>
        <v>0.91111111111111109</v>
      </c>
      <c r="M352" s="20">
        <v>60</v>
      </c>
      <c r="N352" s="3">
        <f t="shared" si="76"/>
        <v>0.8571428571428571</v>
      </c>
      <c r="O352" s="5">
        <f t="shared" si="77"/>
        <v>0.1428571428571429</v>
      </c>
      <c r="AI352" s="3"/>
      <c r="AJ352" s="3"/>
    </row>
    <row r="353" spans="1:36" ht="12.75" customHeight="1">
      <c r="A353" s="31" t="s">
        <v>42</v>
      </c>
      <c r="F353" s="32">
        <v>39</v>
      </c>
      <c r="H353" s="33"/>
      <c r="I353" s="5"/>
      <c r="J353" s="5"/>
      <c r="L353" s="5">
        <f>F353/E352</f>
        <v>0.95121951219512191</v>
      </c>
      <c r="M353" s="20">
        <v>55</v>
      </c>
      <c r="N353" s="3">
        <f t="shared" si="76"/>
        <v>0.91666666666666663</v>
      </c>
      <c r="O353" s="5">
        <f t="shared" si="77"/>
        <v>8.333333333333337E-2</v>
      </c>
      <c r="AI353" s="3"/>
      <c r="AJ353" s="3"/>
    </row>
    <row r="354" spans="1:36" ht="12.75" customHeight="1">
      <c r="A354" s="31" t="s">
        <v>43</v>
      </c>
      <c r="G354" s="32">
        <v>37</v>
      </c>
      <c r="H354" s="33">
        <v>26</v>
      </c>
      <c r="I354" s="5"/>
      <c r="J354" s="5"/>
      <c r="L354" s="5">
        <f>G354/F353</f>
        <v>0.94871794871794868</v>
      </c>
      <c r="M354" s="20">
        <v>52</v>
      </c>
      <c r="N354" s="3">
        <f t="shared" si="76"/>
        <v>0.94545454545454544</v>
      </c>
      <c r="O354" s="5">
        <f t="shared" si="77"/>
        <v>5.4545454545454564E-2</v>
      </c>
      <c r="AI354" s="3"/>
      <c r="AJ354" s="3"/>
    </row>
    <row r="355" spans="1:36" ht="12.75" customHeight="1">
      <c r="A355" s="31" t="s">
        <v>44</v>
      </c>
      <c r="G355" s="32">
        <v>10</v>
      </c>
      <c r="H355" s="33">
        <v>6</v>
      </c>
      <c r="I355" s="5"/>
      <c r="J355" s="5"/>
      <c r="L355" s="5"/>
      <c r="M355" s="20">
        <v>13</v>
      </c>
      <c r="N355" s="3"/>
      <c r="O355" s="5"/>
      <c r="AI355" s="3"/>
      <c r="AJ355" s="3"/>
    </row>
    <row r="356" spans="1:36" ht="12.75" customHeight="1">
      <c r="A356" s="31" t="s">
        <v>63</v>
      </c>
      <c r="G356" s="32">
        <v>2</v>
      </c>
      <c r="H356" s="33">
        <v>1</v>
      </c>
      <c r="I356" s="5"/>
      <c r="J356" s="5"/>
      <c r="L356" s="5"/>
      <c r="M356" s="20">
        <v>3</v>
      </c>
      <c r="N356" s="3"/>
      <c r="O356" s="5"/>
      <c r="AI356" s="3"/>
      <c r="AJ356" s="3"/>
    </row>
    <row r="357" spans="1:36" ht="12.75" customHeight="1">
      <c r="A357" s="31" t="s">
        <v>64</v>
      </c>
      <c r="G357" s="32">
        <v>2</v>
      </c>
      <c r="H357" s="33">
        <v>1</v>
      </c>
      <c r="I357" s="5"/>
      <c r="J357" s="5"/>
      <c r="L357" s="5"/>
      <c r="M357" s="20">
        <v>2</v>
      </c>
      <c r="N357" s="3"/>
      <c r="O357" s="5"/>
      <c r="AI357" s="3"/>
      <c r="AJ357" s="3"/>
    </row>
    <row r="358" spans="1:36" ht="12.75" customHeight="1">
      <c r="A358" s="31" t="s">
        <v>65</v>
      </c>
      <c r="G358" s="32">
        <v>1</v>
      </c>
      <c r="H358" s="33">
        <v>1</v>
      </c>
      <c r="I358" s="5"/>
      <c r="J358" s="5"/>
      <c r="L358" s="5"/>
      <c r="M358" s="20">
        <v>1</v>
      </c>
      <c r="N358" s="3"/>
      <c r="O358" s="5"/>
      <c r="AI358" s="3"/>
      <c r="AJ358" s="3"/>
    </row>
    <row r="359" spans="1:36" ht="12.75" customHeight="1">
      <c r="H359" s="32">
        <f>SUM(H354:H358)</f>
        <v>35</v>
      </c>
      <c r="I359" s="5">
        <f>H354/B349</f>
        <v>0.2857142857142857</v>
      </c>
      <c r="J359" s="5">
        <f>H359/B349</f>
        <v>0.38461538461538464</v>
      </c>
      <c r="K359" s="5">
        <f>J359-I359</f>
        <v>9.8901098901098938E-2</v>
      </c>
      <c r="L359" s="5"/>
      <c r="M359" s="6"/>
      <c r="N359" s="6"/>
      <c r="O359" s="5"/>
      <c r="AI359" s="3"/>
      <c r="AJ359" s="3"/>
    </row>
    <row r="360" spans="1:36" ht="12.75" customHeight="1">
      <c r="A360" s="44" t="s">
        <v>68</v>
      </c>
      <c r="I360" s="5"/>
      <c r="J360" s="5"/>
      <c r="L360" s="5"/>
      <c r="M360" s="6"/>
      <c r="N360" s="6"/>
      <c r="O360" s="5"/>
      <c r="AI360" s="3"/>
      <c r="AJ360" s="3"/>
    </row>
    <row r="361" spans="1:36" ht="25.5" customHeight="1">
      <c r="B361" s="185" t="s">
        <v>1</v>
      </c>
      <c r="C361" s="186"/>
      <c r="D361" s="186"/>
      <c r="E361" s="186"/>
      <c r="F361" s="186"/>
      <c r="G361" s="186"/>
      <c r="I361" s="7" t="s">
        <v>2</v>
      </c>
      <c r="J361" s="7" t="s">
        <v>3</v>
      </c>
      <c r="K361" s="8" t="s">
        <v>4</v>
      </c>
      <c r="L361" s="7" t="s">
        <v>5</v>
      </c>
      <c r="M361" s="9" t="s">
        <v>6</v>
      </c>
      <c r="N361" s="9" t="s">
        <v>7</v>
      </c>
      <c r="O361" s="10" t="s">
        <v>8</v>
      </c>
      <c r="AI361" s="3"/>
      <c r="AJ361" s="3"/>
    </row>
    <row r="362" spans="1:36" ht="12.75" customHeight="1">
      <c r="A362" s="12" t="s">
        <v>9</v>
      </c>
      <c r="B362" s="13">
        <v>1</v>
      </c>
      <c r="C362" s="13">
        <v>2</v>
      </c>
      <c r="D362" s="13">
        <v>3</v>
      </c>
      <c r="E362" s="13">
        <v>4</v>
      </c>
      <c r="F362" s="13">
        <v>5</v>
      </c>
      <c r="G362" s="13">
        <v>6</v>
      </c>
      <c r="H362" s="14" t="s">
        <v>10</v>
      </c>
      <c r="I362" s="41"/>
      <c r="J362" s="15"/>
      <c r="K362" s="16"/>
      <c r="L362" s="17"/>
      <c r="M362" s="6"/>
      <c r="N362" s="6"/>
      <c r="O362" s="5"/>
      <c r="AI362" s="3"/>
      <c r="AJ362" s="3"/>
    </row>
    <row r="363" spans="1:36" ht="12.75" customHeight="1">
      <c r="A363" s="31" t="s">
        <v>39</v>
      </c>
      <c r="B363" s="13">
        <v>781</v>
      </c>
      <c r="C363" s="13"/>
      <c r="D363" s="13"/>
      <c r="E363" s="13"/>
      <c r="F363" s="13"/>
      <c r="G363" s="13"/>
      <c r="H363" s="33"/>
      <c r="I363" s="41"/>
      <c r="J363" s="15"/>
      <c r="K363" s="16"/>
      <c r="L363" s="17"/>
      <c r="M363" s="20">
        <f>B363</f>
        <v>781</v>
      </c>
      <c r="N363" s="6"/>
      <c r="O363" s="5"/>
      <c r="AI363" s="3"/>
      <c r="AJ363" s="3"/>
    </row>
    <row r="364" spans="1:36" ht="12.75" customHeight="1">
      <c r="A364" s="31" t="s">
        <v>40</v>
      </c>
      <c r="B364" s="13"/>
      <c r="C364" s="13">
        <v>614</v>
      </c>
      <c r="D364" s="13"/>
      <c r="E364" s="13"/>
      <c r="F364" s="13"/>
      <c r="G364" s="13"/>
      <c r="H364" s="33"/>
      <c r="I364" s="41"/>
      <c r="J364" s="41"/>
      <c r="K364" s="41"/>
      <c r="L364" s="17">
        <f>C364/B363</f>
        <v>0.78617157490396927</v>
      </c>
      <c r="M364" s="20">
        <v>622</v>
      </c>
      <c r="N364" s="3">
        <f t="shared" ref="N364:N368" si="78">M364/M363</f>
        <v>0.79641485275288093</v>
      </c>
      <c r="O364" s="5">
        <f t="shared" ref="O364:O368" si="79">100%-N364</f>
        <v>0.20358514724711907</v>
      </c>
      <c r="AI364" s="3"/>
      <c r="AJ364" s="3"/>
    </row>
    <row r="365" spans="1:36" ht="12.75" customHeight="1">
      <c r="A365" s="31" t="s">
        <v>41</v>
      </c>
      <c r="D365" s="32">
        <v>462</v>
      </c>
      <c r="H365" s="33"/>
      <c r="I365" s="5"/>
      <c r="J365" s="5"/>
      <c r="L365" s="5">
        <f>D365/C364</f>
        <v>0.75244299674267101</v>
      </c>
      <c r="M365" s="20">
        <v>560</v>
      </c>
      <c r="N365" s="3">
        <f t="shared" si="78"/>
        <v>0.90032154340836013</v>
      </c>
      <c r="O365" s="5">
        <f t="shared" si="79"/>
        <v>9.9678456591639875E-2</v>
      </c>
      <c r="AI365" s="3"/>
      <c r="AJ365" s="3"/>
    </row>
    <row r="366" spans="1:36" ht="12.75" customHeight="1">
      <c r="A366" s="31" t="s">
        <v>42</v>
      </c>
      <c r="E366" s="32">
        <v>441</v>
      </c>
      <c r="H366" s="33"/>
      <c r="I366" s="5"/>
      <c r="J366" s="5"/>
      <c r="L366" s="5">
        <f>E366/D365</f>
        <v>0.95454545454545459</v>
      </c>
      <c r="M366" s="20">
        <v>536</v>
      </c>
      <c r="N366" s="3">
        <f t="shared" si="78"/>
        <v>0.95714285714285718</v>
      </c>
      <c r="O366" s="5">
        <f t="shared" si="79"/>
        <v>4.2857142857142816E-2</v>
      </c>
      <c r="AI366" s="3"/>
      <c r="AJ366" s="3"/>
    </row>
    <row r="367" spans="1:36" ht="12.75" customHeight="1">
      <c r="A367" s="31" t="s">
        <v>43</v>
      </c>
      <c r="F367" s="32">
        <v>419</v>
      </c>
      <c r="H367" s="33"/>
      <c r="I367" s="5"/>
      <c r="J367" s="5"/>
      <c r="L367" s="5">
        <f>F367/E366</f>
        <v>0.95011337868480727</v>
      </c>
      <c r="M367" s="20">
        <v>520</v>
      </c>
      <c r="N367" s="3">
        <f t="shared" si="78"/>
        <v>0.97014925373134331</v>
      </c>
      <c r="O367" s="5">
        <f t="shared" si="79"/>
        <v>2.9850746268656692E-2</v>
      </c>
      <c r="AI367" s="3"/>
      <c r="AJ367" s="3"/>
    </row>
    <row r="368" spans="1:36" ht="12.75" customHeight="1">
      <c r="A368" s="31" t="s">
        <v>44</v>
      </c>
      <c r="G368" s="32">
        <v>410</v>
      </c>
      <c r="H368" s="33">
        <v>391</v>
      </c>
      <c r="I368" s="5"/>
      <c r="J368" s="5"/>
      <c r="L368" s="5">
        <f>G368/F367</f>
        <v>0.97852028639618138</v>
      </c>
      <c r="M368" s="20">
        <v>502</v>
      </c>
      <c r="N368" s="3">
        <f t="shared" si="78"/>
        <v>0.9653846153846154</v>
      </c>
      <c r="O368" s="5">
        <f t="shared" si="79"/>
        <v>3.4615384615384603E-2</v>
      </c>
      <c r="AI368" s="3"/>
      <c r="AJ368" s="3"/>
    </row>
    <row r="369" spans="1:36" ht="12.75" customHeight="1">
      <c r="A369" s="31" t="s">
        <v>63</v>
      </c>
      <c r="G369" s="32">
        <v>86</v>
      </c>
      <c r="H369" s="33">
        <v>35</v>
      </c>
      <c r="I369" s="5"/>
      <c r="J369" s="5"/>
      <c r="L369" s="5"/>
      <c r="M369" s="20">
        <v>91</v>
      </c>
      <c r="N369" s="3"/>
      <c r="O369" s="5"/>
      <c r="AI369" s="3"/>
      <c r="AJ369" s="3"/>
    </row>
    <row r="370" spans="1:36" ht="12.75" customHeight="1">
      <c r="A370" s="31" t="s">
        <v>64</v>
      </c>
      <c r="G370" s="32">
        <v>23</v>
      </c>
      <c r="H370" s="33">
        <v>15</v>
      </c>
      <c r="I370" s="5"/>
      <c r="J370" s="5"/>
      <c r="L370" s="5"/>
      <c r="M370" s="20">
        <v>27</v>
      </c>
      <c r="N370" s="3"/>
      <c r="O370" s="5"/>
      <c r="AI370" s="3"/>
      <c r="AJ370" s="3"/>
    </row>
    <row r="371" spans="1:36" ht="12.75" customHeight="1">
      <c r="A371" s="31" t="s">
        <v>65</v>
      </c>
      <c r="G371" s="32">
        <v>6</v>
      </c>
      <c r="H371" s="33">
        <v>1</v>
      </c>
      <c r="I371" s="5"/>
      <c r="J371" s="5"/>
      <c r="L371" s="5"/>
      <c r="M371" s="20">
        <v>8</v>
      </c>
      <c r="N371" s="3"/>
      <c r="O371" s="5"/>
      <c r="AI371" s="3"/>
      <c r="AJ371" s="3"/>
    </row>
    <row r="372" spans="1:36" ht="12.75" customHeight="1">
      <c r="H372" s="32">
        <f>SUM(H368:H371)</f>
        <v>442</v>
      </c>
      <c r="I372" s="5">
        <f>H368/B363</f>
        <v>0.50064020486555694</v>
      </c>
      <c r="J372" s="5">
        <f>H372/B363</f>
        <v>0.56594110115236873</v>
      </c>
      <c r="K372" s="5">
        <f>J372-I372</f>
        <v>6.5300896286811794E-2</v>
      </c>
      <c r="L372" s="5"/>
      <c r="M372" s="6"/>
      <c r="N372" s="6"/>
      <c r="O372" s="5"/>
      <c r="AI372" s="3"/>
      <c r="AJ372" s="3"/>
    </row>
    <row r="373" spans="1:36" ht="12.75" customHeight="1">
      <c r="A373" s="44" t="s">
        <v>69</v>
      </c>
      <c r="I373" s="5"/>
      <c r="J373" s="5"/>
      <c r="L373" s="5"/>
      <c r="M373" s="6"/>
      <c r="N373" s="6"/>
      <c r="O373" s="5"/>
      <c r="AI373" s="3"/>
      <c r="AJ373" s="3"/>
    </row>
    <row r="374" spans="1:36" ht="25.5" customHeight="1">
      <c r="B374" s="185" t="s">
        <v>1</v>
      </c>
      <c r="C374" s="186"/>
      <c r="D374" s="186"/>
      <c r="E374" s="186"/>
      <c r="F374" s="186"/>
      <c r="G374" s="186"/>
      <c r="I374" s="7" t="s">
        <v>2</v>
      </c>
      <c r="J374" s="7" t="s">
        <v>3</v>
      </c>
      <c r="K374" s="8" t="s">
        <v>4</v>
      </c>
      <c r="L374" s="7" t="s">
        <v>5</v>
      </c>
      <c r="M374" s="9" t="s">
        <v>6</v>
      </c>
      <c r="N374" s="9" t="s">
        <v>7</v>
      </c>
      <c r="O374" s="10" t="s">
        <v>8</v>
      </c>
      <c r="AI374" s="3"/>
      <c r="AJ374" s="3"/>
    </row>
    <row r="375" spans="1:36" ht="12.75" customHeight="1">
      <c r="A375" s="12" t="s">
        <v>9</v>
      </c>
      <c r="B375" s="13">
        <v>1</v>
      </c>
      <c r="C375" s="13">
        <v>2</v>
      </c>
      <c r="D375" s="13">
        <v>3</v>
      </c>
      <c r="E375" s="13">
        <v>4</v>
      </c>
      <c r="F375" s="13">
        <v>5</v>
      </c>
      <c r="G375" s="13">
        <v>6</v>
      </c>
      <c r="H375" s="14" t="s">
        <v>10</v>
      </c>
      <c r="I375" s="41"/>
      <c r="J375" s="15"/>
      <c r="K375" s="16"/>
      <c r="L375" s="17"/>
      <c r="M375" s="6"/>
      <c r="N375" s="6"/>
      <c r="O375" s="5"/>
      <c r="AI375" s="3"/>
      <c r="AJ375" s="3"/>
    </row>
    <row r="376" spans="1:36" ht="12.75" customHeight="1">
      <c r="A376" s="31" t="s">
        <v>40</v>
      </c>
      <c r="B376" s="13">
        <v>66</v>
      </c>
      <c r="C376" s="13"/>
      <c r="D376" s="13"/>
      <c r="E376" s="13"/>
      <c r="F376" s="13"/>
      <c r="G376" s="13"/>
      <c r="H376" s="19"/>
      <c r="I376" s="41"/>
      <c r="J376" s="15"/>
      <c r="K376" s="16"/>
      <c r="L376" s="17"/>
      <c r="M376" s="20">
        <f>B376</f>
        <v>66</v>
      </c>
      <c r="N376" s="6"/>
      <c r="O376" s="5"/>
      <c r="AI376" s="3"/>
      <c r="AJ376" s="3"/>
    </row>
    <row r="377" spans="1:36" ht="12.75" customHeight="1">
      <c r="A377" s="31" t="s">
        <v>41</v>
      </c>
      <c r="B377" s="13"/>
      <c r="C377" s="13">
        <v>48</v>
      </c>
      <c r="D377" s="13"/>
      <c r="E377" s="13"/>
      <c r="F377" s="13"/>
      <c r="G377" s="13"/>
      <c r="H377" s="33"/>
      <c r="I377" s="41"/>
      <c r="J377" s="41"/>
      <c r="K377" s="41"/>
      <c r="L377" s="17">
        <f>C377/B376</f>
        <v>0.72727272727272729</v>
      </c>
      <c r="M377" s="20">
        <v>53</v>
      </c>
      <c r="N377" s="3">
        <f t="shared" ref="N377:N381" si="80">M377/M376</f>
        <v>0.80303030303030298</v>
      </c>
      <c r="O377" s="5">
        <f t="shared" ref="O377:O381" si="81">100%-N377</f>
        <v>0.19696969696969702</v>
      </c>
      <c r="AI377" s="3"/>
      <c r="AJ377" s="3"/>
    </row>
    <row r="378" spans="1:36" ht="12.75" customHeight="1">
      <c r="A378" s="31" t="s">
        <v>42</v>
      </c>
      <c r="D378" s="32">
        <v>26</v>
      </c>
      <c r="H378" s="33"/>
      <c r="I378" s="5"/>
      <c r="J378" s="5"/>
      <c r="L378" s="5">
        <f>D378/C377</f>
        <v>0.54166666666666663</v>
      </c>
      <c r="M378" s="20">
        <v>45</v>
      </c>
      <c r="N378" s="3">
        <f t="shared" si="80"/>
        <v>0.84905660377358494</v>
      </c>
      <c r="O378" s="5">
        <f t="shared" si="81"/>
        <v>0.15094339622641506</v>
      </c>
      <c r="AI378" s="3"/>
      <c r="AJ378" s="3"/>
    </row>
    <row r="379" spans="1:36" ht="12.75" customHeight="1">
      <c r="A379" s="31" t="s">
        <v>43</v>
      </c>
      <c r="E379" s="32">
        <v>25</v>
      </c>
      <c r="H379" s="33"/>
      <c r="I379" s="5"/>
      <c r="J379" s="5"/>
      <c r="L379" s="5">
        <f>E379/D378</f>
        <v>0.96153846153846156</v>
      </c>
      <c r="M379" s="20">
        <v>38</v>
      </c>
      <c r="N379" s="3">
        <f t="shared" si="80"/>
        <v>0.84444444444444444</v>
      </c>
      <c r="O379" s="5">
        <f t="shared" si="81"/>
        <v>0.15555555555555556</v>
      </c>
      <c r="AI379" s="3"/>
      <c r="AJ379" s="3"/>
    </row>
    <row r="380" spans="1:36" ht="12.75" customHeight="1">
      <c r="A380" s="32">
        <v>1001</v>
      </c>
      <c r="F380" s="32">
        <v>24</v>
      </c>
      <c r="H380" s="33"/>
      <c r="I380" s="5"/>
      <c r="J380" s="5"/>
      <c r="L380" s="5">
        <f>F380/E379</f>
        <v>0.96</v>
      </c>
      <c r="M380" s="20">
        <v>33</v>
      </c>
      <c r="N380" s="3">
        <f t="shared" si="80"/>
        <v>0.86842105263157898</v>
      </c>
      <c r="O380" s="5">
        <f t="shared" si="81"/>
        <v>0.13157894736842102</v>
      </c>
      <c r="AI380" s="3"/>
      <c r="AJ380" s="3"/>
    </row>
    <row r="381" spans="1:36" ht="12.75" customHeight="1">
      <c r="A381" s="32">
        <v>1002</v>
      </c>
      <c r="G381" s="32">
        <v>22</v>
      </c>
      <c r="H381" s="33">
        <v>15</v>
      </c>
      <c r="I381" s="5"/>
      <c r="J381" s="5"/>
      <c r="L381" s="5">
        <f>G381/F380</f>
        <v>0.91666666666666663</v>
      </c>
      <c r="M381" s="20">
        <v>29</v>
      </c>
      <c r="N381" s="3">
        <f t="shared" si="80"/>
        <v>0.87878787878787878</v>
      </c>
      <c r="O381" s="5">
        <f t="shared" si="81"/>
        <v>0.12121212121212122</v>
      </c>
      <c r="AI381" s="3"/>
      <c r="AJ381" s="3"/>
    </row>
    <row r="382" spans="1:36" ht="12.75" customHeight="1">
      <c r="A382" s="32">
        <v>1101</v>
      </c>
      <c r="G382" s="32">
        <v>12</v>
      </c>
      <c r="H382" s="33">
        <v>8</v>
      </c>
      <c r="I382" s="5"/>
      <c r="J382" s="5"/>
      <c r="L382" s="5"/>
      <c r="M382" s="20">
        <v>16</v>
      </c>
      <c r="N382" s="3"/>
      <c r="O382" s="5"/>
      <c r="AI382" s="3"/>
      <c r="AJ382" s="3"/>
    </row>
    <row r="383" spans="1:36" ht="12.75" customHeight="1">
      <c r="A383" s="32">
        <v>1102</v>
      </c>
      <c r="G383" s="32">
        <v>5</v>
      </c>
      <c r="H383" s="33">
        <v>8</v>
      </c>
      <c r="I383" s="5"/>
      <c r="J383" s="5"/>
      <c r="L383" s="5"/>
      <c r="M383" s="20">
        <v>7</v>
      </c>
      <c r="N383" s="3"/>
      <c r="O383" s="5"/>
      <c r="AI383" s="3"/>
      <c r="AJ383" s="3"/>
    </row>
    <row r="384" spans="1:36" ht="12.75" customHeight="1">
      <c r="A384" s="32">
        <v>1201</v>
      </c>
      <c r="G384" s="32">
        <v>2</v>
      </c>
      <c r="H384" s="33">
        <v>1</v>
      </c>
      <c r="I384" s="5"/>
      <c r="J384" s="5"/>
      <c r="L384" s="5"/>
      <c r="M384" s="20">
        <v>3</v>
      </c>
      <c r="N384" s="3"/>
      <c r="O384" s="5"/>
      <c r="AI384" s="3"/>
      <c r="AJ384" s="3"/>
    </row>
    <row r="385" spans="1:36" ht="12.75" customHeight="1">
      <c r="A385" s="32">
        <v>1202</v>
      </c>
      <c r="G385" s="32">
        <v>1</v>
      </c>
      <c r="H385" s="33"/>
      <c r="I385" s="5"/>
      <c r="J385" s="5"/>
      <c r="L385" s="5"/>
      <c r="M385" s="20">
        <v>1</v>
      </c>
      <c r="N385" s="3"/>
      <c r="O385" s="5"/>
      <c r="AI385" s="3"/>
      <c r="AJ385" s="3"/>
    </row>
    <row r="386" spans="1:36" ht="12.75" customHeight="1">
      <c r="H386" s="32">
        <f>SUM(H381:H384)</f>
        <v>32</v>
      </c>
      <c r="I386" s="5">
        <f>H381/B376</f>
        <v>0.22727272727272727</v>
      </c>
      <c r="J386" s="5">
        <f>H386/B376</f>
        <v>0.48484848484848486</v>
      </c>
      <c r="K386" s="5">
        <f>J386-I386</f>
        <v>0.25757575757575757</v>
      </c>
      <c r="L386" s="5"/>
      <c r="M386" s="6"/>
      <c r="N386" s="6"/>
      <c r="O386" s="5"/>
      <c r="AI386" s="3"/>
      <c r="AJ386" s="3"/>
    </row>
    <row r="387" spans="1:36" ht="12.75" customHeight="1">
      <c r="A387" s="44" t="s">
        <v>72</v>
      </c>
      <c r="I387" s="5"/>
      <c r="J387" s="5"/>
      <c r="L387" s="5"/>
      <c r="M387" s="6"/>
      <c r="N387" s="6"/>
      <c r="O387" s="5"/>
      <c r="AI387" s="3"/>
      <c r="AJ387" s="3"/>
    </row>
    <row r="388" spans="1:36" ht="25.5" customHeight="1">
      <c r="B388" s="185" t="s">
        <v>1</v>
      </c>
      <c r="C388" s="186"/>
      <c r="D388" s="186"/>
      <c r="E388" s="186"/>
      <c r="F388" s="186"/>
      <c r="G388" s="186"/>
      <c r="I388" s="7" t="s">
        <v>2</v>
      </c>
      <c r="J388" s="7" t="s">
        <v>3</v>
      </c>
      <c r="K388" s="8" t="s">
        <v>4</v>
      </c>
      <c r="L388" s="7" t="s">
        <v>5</v>
      </c>
      <c r="M388" s="9" t="s">
        <v>6</v>
      </c>
      <c r="N388" s="9" t="s">
        <v>7</v>
      </c>
      <c r="O388" s="10" t="s">
        <v>8</v>
      </c>
      <c r="AI388" s="3"/>
      <c r="AJ388" s="3"/>
    </row>
    <row r="389" spans="1:36" ht="12.75" customHeight="1">
      <c r="A389" s="12" t="s">
        <v>9</v>
      </c>
      <c r="B389" s="13">
        <v>1</v>
      </c>
      <c r="C389" s="13">
        <v>2</v>
      </c>
      <c r="D389" s="13">
        <v>3</v>
      </c>
      <c r="E389" s="13">
        <v>4</v>
      </c>
      <c r="F389" s="13">
        <v>5</v>
      </c>
      <c r="G389" s="13">
        <v>6</v>
      </c>
      <c r="H389" s="14" t="s">
        <v>10</v>
      </c>
      <c r="I389" s="41"/>
      <c r="J389" s="15"/>
      <c r="K389" s="16"/>
      <c r="L389" s="17"/>
      <c r="M389" s="6"/>
      <c r="N389" s="6"/>
      <c r="O389" s="5"/>
      <c r="AI389" s="3"/>
      <c r="AJ389" s="3"/>
    </row>
    <row r="390" spans="1:36" ht="12.75" customHeight="1">
      <c r="A390" s="31" t="s">
        <v>41</v>
      </c>
      <c r="B390" s="13">
        <v>788</v>
      </c>
      <c r="C390" s="13"/>
      <c r="D390" s="13"/>
      <c r="E390" s="13"/>
      <c r="F390" s="13"/>
      <c r="G390" s="13"/>
      <c r="H390" s="19"/>
      <c r="I390" s="41"/>
      <c r="J390" s="15"/>
      <c r="K390" s="16"/>
      <c r="L390" s="17"/>
      <c r="M390" s="20">
        <f>B390</f>
        <v>788</v>
      </c>
      <c r="N390" s="6"/>
      <c r="O390" s="5"/>
      <c r="AI390" s="3"/>
      <c r="AJ390" s="3"/>
    </row>
    <row r="391" spans="1:36" ht="12.75" customHeight="1">
      <c r="A391" s="31" t="s">
        <v>42</v>
      </c>
      <c r="B391" s="13"/>
      <c r="C391" s="13">
        <v>544</v>
      </c>
      <c r="D391" s="13"/>
      <c r="E391" s="13"/>
      <c r="F391" s="13"/>
      <c r="G391" s="13"/>
      <c r="H391" s="33"/>
      <c r="I391" s="41"/>
      <c r="J391" s="41"/>
      <c r="K391" s="41"/>
      <c r="L391" s="17">
        <f>C391/B390</f>
        <v>0.69035532994923854</v>
      </c>
      <c r="M391" s="20">
        <v>553</v>
      </c>
      <c r="N391" s="3">
        <f t="shared" ref="N391:N395" si="82">M391/M390</f>
        <v>0.70177664974619292</v>
      </c>
      <c r="O391" s="5">
        <f t="shared" ref="O391:O395" si="83">100%-N391</f>
        <v>0.29822335025380708</v>
      </c>
      <c r="AI391" s="3"/>
      <c r="AJ391" s="3"/>
    </row>
    <row r="392" spans="1:36" ht="12.75" customHeight="1">
      <c r="A392" s="31" t="s">
        <v>43</v>
      </c>
      <c r="D392" s="32">
        <v>460</v>
      </c>
      <c r="H392" s="33"/>
      <c r="I392" s="5"/>
      <c r="J392" s="5"/>
      <c r="L392" s="5">
        <f>D392/C391</f>
        <v>0.84558823529411764</v>
      </c>
      <c r="M392" s="20">
        <v>510</v>
      </c>
      <c r="N392" s="3">
        <f t="shared" si="82"/>
        <v>0.92224231464737794</v>
      </c>
      <c r="O392" s="5">
        <f t="shared" si="83"/>
        <v>7.7757685352622063E-2</v>
      </c>
      <c r="AI392" s="3"/>
      <c r="AJ392" s="3"/>
    </row>
    <row r="393" spans="1:36" ht="12.75" customHeight="1">
      <c r="A393" s="32">
        <v>1001</v>
      </c>
      <c r="E393" s="32">
        <v>456</v>
      </c>
      <c r="H393" s="33"/>
      <c r="I393" s="5"/>
      <c r="J393" s="5"/>
      <c r="L393" s="5">
        <f>E393/D392</f>
        <v>0.99130434782608701</v>
      </c>
      <c r="M393" s="20">
        <v>481</v>
      </c>
      <c r="N393" s="3">
        <f t="shared" si="82"/>
        <v>0.94313725490196076</v>
      </c>
      <c r="O393" s="5">
        <f t="shared" si="83"/>
        <v>5.6862745098039236E-2</v>
      </c>
      <c r="AI393" s="3"/>
      <c r="AJ393" s="3"/>
    </row>
    <row r="394" spans="1:36" ht="12.75" customHeight="1">
      <c r="A394" s="32">
        <v>1002</v>
      </c>
      <c r="F394" s="32">
        <v>442</v>
      </c>
      <c r="H394" s="33"/>
      <c r="I394" s="5"/>
      <c r="J394" s="5"/>
      <c r="L394" s="5">
        <f>F394/E393</f>
        <v>0.9692982456140351</v>
      </c>
      <c r="M394" s="20">
        <v>468</v>
      </c>
      <c r="N394" s="3">
        <f t="shared" si="82"/>
        <v>0.97297297297297303</v>
      </c>
      <c r="O394" s="5">
        <f t="shared" si="83"/>
        <v>2.7027027027026973E-2</v>
      </c>
      <c r="AI394" s="3"/>
      <c r="AJ394" s="3"/>
    </row>
    <row r="395" spans="1:36" ht="12.75" customHeight="1">
      <c r="A395" s="32">
        <v>1101</v>
      </c>
      <c r="G395" s="32">
        <v>437</v>
      </c>
      <c r="H395" s="33">
        <v>363</v>
      </c>
      <c r="I395" s="5"/>
      <c r="J395" s="5"/>
      <c r="L395" s="5">
        <f>G395/F394</f>
        <v>0.9886877828054299</v>
      </c>
      <c r="M395" s="20">
        <v>451</v>
      </c>
      <c r="N395" s="3">
        <f t="shared" si="82"/>
        <v>0.96367521367521369</v>
      </c>
      <c r="O395" s="5">
        <f t="shared" si="83"/>
        <v>3.6324786324786307E-2</v>
      </c>
      <c r="AI395" s="3"/>
      <c r="AJ395" s="3"/>
    </row>
    <row r="396" spans="1:36" ht="12.75" customHeight="1">
      <c r="A396" s="32">
        <v>1102</v>
      </c>
      <c r="G396" s="32">
        <v>67</v>
      </c>
      <c r="H396" s="33">
        <v>25</v>
      </c>
      <c r="I396" s="5"/>
      <c r="J396" s="5"/>
      <c r="L396" s="5"/>
      <c r="M396" s="20">
        <v>79</v>
      </c>
      <c r="N396" s="3"/>
      <c r="O396" s="5"/>
      <c r="AI396" s="3"/>
      <c r="AJ396" s="3"/>
    </row>
    <row r="397" spans="1:36" ht="12.75" customHeight="1">
      <c r="A397" s="32">
        <v>1201</v>
      </c>
      <c r="G397" s="32">
        <v>25</v>
      </c>
      <c r="H397" s="33">
        <v>14</v>
      </c>
      <c r="I397" s="5"/>
      <c r="J397" s="5"/>
      <c r="L397" s="5"/>
      <c r="M397" s="20">
        <v>29</v>
      </c>
      <c r="N397" s="3"/>
      <c r="O397" s="5"/>
      <c r="AI397" s="3"/>
      <c r="AJ397" s="3"/>
    </row>
    <row r="398" spans="1:36" ht="12.75" customHeight="1">
      <c r="A398" s="32">
        <v>1202</v>
      </c>
      <c r="G398" s="32">
        <v>6</v>
      </c>
      <c r="H398" s="33">
        <v>1</v>
      </c>
      <c r="I398" s="5"/>
      <c r="J398" s="5"/>
      <c r="L398" s="5"/>
      <c r="M398" s="20">
        <v>7</v>
      </c>
      <c r="N398" s="3"/>
      <c r="O398" s="5"/>
      <c r="AI398" s="3"/>
      <c r="AJ398" s="3"/>
    </row>
    <row r="399" spans="1:36" ht="12.75" customHeight="1">
      <c r="H399" s="32">
        <f>SUM(H395:H398)</f>
        <v>403</v>
      </c>
      <c r="I399" s="5">
        <f>H395/B390</f>
        <v>0.46065989847715738</v>
      </c>
      <c r="J399" s="5">
        <f>H399/B390</f>
        <v>0.51142131979695427</v>
      </c>
      <c r="K399" s="5">
        <f>J399-I399</f>
        <v>5.0761421319796884E-2</v>
      </c>
      <c r="L399" s="5"/>
      <c r="M399" s="6"/>
      <c r="N399" s="6"/>
      <c r="O399" s="5"/>
      <c r="AI399" s="3"/>
      <c r="AJ399" s="3"/>
    </row>
    <row r="400" spans="1:36" ht="12.75" customHeight="1">
      <c r="A400" s="44" t="s">
        <v>73</v>
      </c>
      <c r="I400" s="5"/>
      <c r="J400" s="5"/>
      <c r="L400" s="5"/>
      <c r="M400" s="6"/>
      <c r="N400" s="6"/>
      <c r="O400" s="5"/>
      <c r="AI400" s="3"/>
      <c r="AJ400" s="3"/>
    </row>
    <row r="401" spans="1:36" ht="25.5" customHeight="1">
      <c r="B401" s="185" t="s">
        <v>1</v>
      </c>
      <c r="C401" s="186"/>
      <c r="D401" s="186"/>
      <c r="E401" s="186"/>
      <c r="F401" s="186"/>
      <c r="G401" s="186"/>
      <c r="I401" s="7" t="s">
        <v>2</v>
      </c>
      <c r="J401" s="7" t="s">
        <v>3</v>
      </c>
      <c r="K401" s="8" t="s">
        <v>4</v>
      </c>
      <c r="L401" s="7" t="s">
        <v>5</v>
      </c>
      <c r="M401" s="9" t="s">
        <v>6</v>
      </c>
      <c r="N401" s="9" t="s">
        <v>7</v>
      </c>
      <c r="O401" s="10" t="s">
        <v>8</v>
      </c>
      <c r="AI401" s="3"/>
      <c r="AJ401" s="3"/>
    </row>
    <row r="402" spans="1:36" ht="12.75" customHeight="1">
      <c r="A402" s="12" t="s">
        <v>9</v>
      </c>
      <c r="B402" s="13">
        <v>1</v>
      </c>
      <c r="C402" s="13">
        <v>2</v>
      </c>
      <c r="D402" s="13">
        <v>3</v>
      </c>
      <c r="E402" s="13">
        <v>4</v>
      </c>
      <c r="F402" s="13">
        <v>5</v>
      </c>
      <c r="G402" s="13">
        <v>6</v>
      </c>
      <c r="H402" s="14" t="s">
        <v>10</v>
      </c>
      <c r="I402" s="41"/>
      <c r="J402" s="15"/>
      <c r="K402" s="16"/>
      <c r="L402" s="17"/>
      <c r="M402" s="6"/>
      <c r="N402" s="6"/>
      <c r="O402" s="5"/>
      <c r="AI402" s="3"/>
      <c r="AJ402" s="3"/>
    </row>
    <row r="403" spans="1:36" ht="12.75" customHeight="1">
      <c r="A403" s="31" t="s">
        <v>42</v>
      </c>
      <c r="B403" s="13">
        <v>44</v>
      </c>
      <c r="C403" s="13"/>
      <c r="D403" s="13"/>
      <c r="E403" s="13"/>
      <c r="F403" s="13"/>
      <c r="G403" s="13"/>
      <c r="H403" s="19"/>
      <c r="I403" s="41"/>
      <c r="J403" s="15"/>
      <c r="K403" s="16"/>
      <c r="L403" s="17"/>
      <c r="M403" s="20">
        <f>B403</f>
        <v>44</v>
      </c>
      <c r="N403" s="6"/>
      <c r="O403" s="5"/>
      <c r="AI403" s="3"/>
      <c r="AJ403" s="3"/>
    </row>
    <row r="404" spans="1:36" ht="12.75" customHeight="1">
      <c r="A404" s="31" t="s">
        <v>43</v>
      </c>
      <c r="B404" s="13"/>
      <c r="C404" s="13">
        <v>18</v>
      </c>
      <c r="D404" s="13"/>
      <c r="E404" s="13"/>
      <c r="F404" s="13"/>
      <c r="G404" s="13"/>
      <c r="H404" s="33"/>
      <c r="I404" s="41"/>
      <c r="J404" s="41"/>
      <c r="K404" s="41"/>
      <c r="L404" s="17">
        <f>C404/B403</f>
        <v>0.40909090909090912</v>
      </c>
      <c r="M404" s="20">
        <v>18</v>
      </c>
      <c r="N404" s="3">
        <f t="shared" ref="N404:N408" si="84">M404/M403</f>
        <v>0.40909090909090912</v>
      </c>
      <c r="O404" s="5">
        <f t="shared" ref="O404:O408" si="85">100%-N404</f>
        <v>0.59090909090909083</v>
      </c>
      <c r="AI404" s="3"/>
      <c r="AJ404" s="3"/>
    </row>
    <row r="405" spans="1:36" ht="12.75" customHeight="1">
      <c r="A405" s="32">
        <v>1001</v>
      </c>
      <c r="D405" s="32">
        <v>13</v>
      </c>
      <c r="H405" s="33"/>
      <c r="I405" s="5"/>
      <c r="J405" s="5"/>
      <c r="L405" s="5">
        <f>D405/C404</f>
        <v>0.72222222222222221</v>
      </c>
      <c r="M405" s="20">
        <v>17</v>
      </c>
      <c r="N405" s="3">
        <f t="shared" si="84"/>
        <v>0.94444444444444442</v>
      </c>
      <c r="O405" s="5">
        <f t="shared" si="85"/>
        <v>5.555555555555558E-2</v>
      </c>
      <c r="P405" s="3">
        <f>M405/M403</f>
        <v>0.38636363636363635</v>
      </c>
      <c r="AI405" s="3"/>
      <c r="AJ405" s="3"/>
    </row>
    <row r="406" spans="1:36" ht="12.75" customHeight="1">
      <c r="A406" s="32">
        <v>1002</v>
      </c>
      <c r="E406" s="32">
        <v>11</v>
      </c>
      <c r="H406" s="33"/>
      <c r="I406" s="5"/>
      <c r="J406" s="5"/>
      <c r="L406" s="5">
        <f>E406/D405</f>
        <v>0.84615384615384615</v>
      </c>
      <c r="M406" s="20">
        <v>13</v>
      </c>
      <c r="N406" s="3">
        <f t="shared" si="84"/>
        <v>0.76470588235294112</v>
      </c>
      <c r="O406" s="5">
        <f t="shared" si="85"/>
        <v>0.23529411764705888</v>
      </c>
      <c r="AI406" s="3"/>
      <c r="AJ406" s="3"/>
    </row>
    <row r="407" spans="1:36" ht="12.75" customHeight="1">
      <c r="A407" s="32">
        <v>1101</v>
      </c>
      <c r="F407" s="32">
        <v>8</v>
      </c>
      <c r="H407" s="33"/>
      <c r="I407" s="5"/>
      <c r="J407" s="5"/>
      <c r="L407" s="5">
        <f>F407/E406</f>
        <v>0.72727272727272729</v>
      </c>
      <c r="M407" s="20">
        <v>12</v>
      </c>
      <c r="N407" s="3">
        <f t="shared" si="84"/>
        <v>0.92307692307692313</v>
      </c>
      <c r="O407" s="5">
        <f t="shared" si="85"/>
        <v>7.6923076923076872E-2</v>
      </c>
      <c r="AI407" s="3"/>
      <c r="AJ407" s="3"/>
    </row>
    <row r="408" spans="1:36" ht="12.75" customHeight="1">
      <c r="A408" s="32">
        <v>1102</v>
      </c>
      <c r="G408" s="32">
        <v>9</v>
      </c>
      <c r="H408" s="33">
        <v>7</v>
      </c>
      <c r="I408" s="5"/>
      <c r="J408" s="5"/>
      <c r="L408" s="5">
        <f>G408/F407</f>
        <v>1.125</v>
      </c>
      <c r="M408" s="20">
        <v>9</v>
      </c>
      <c r="N408" s="3">
        <f t="shared" si="84"/>
        <v>0.75</v>
      </c>
      <c r="O408" s="5">
        <f t="shared" si="85"/>
        <v>0.25</v>
      </c>
      <c r="AI408" s="3"/>
      <c r="AJ408" s="3"/>
    </row>
    <row r="409" spans="1:36" ht="12.75" customHeight="1">
      <c r="A409" s="32">
        <v>1201</v>
      </c>
      <c r="G409" s="32">
        <v>3</v>
      </c>
      <c r="H409" s="33">
        <v>1</v>
      </c>
      <c r="I409" s="5"/>
      <c r="J409" s="5"/>
      <c r="L409" s="5"/>
      <c r="M409" s="20">
        <v>3</v>
      </c>
      <c r="N409" s="3"/>
      <c r="O409" s="5"/>
      <c r="AI409" s="3"/>
      <c r="AJ409" s="3"/>
    </row>
    <row r="410" spans="1:36" ht="12.75" customHeight="1">
      <c r="A410" s="32">
        <v>1202</v>
      </c>
      <c r="H410" s="33"/>
      <c r="I410" s="5"/>
      <c r="J410" s="5"/>
      <c r="L410" s="5"/>
      <c r="M410" s="20"/>
      <c r="N410" s="3"/>
      <c r="O410" s="5"/>
      <c r="AI410" s="3"/>
      <c r="AJ410" s="3"/>
    </row>
    <row r="411" spans="1:36" ht="12.75" customHeight="1">
      <c r="H411" s="32">
        <f>SUM(H408:H409)</f>
        <v>8</v>
      </c>
      <c r="I411" s="5">
        <f>H408/B403</f>
        <v>0.15909090909090909</v>
      </c>
      <c r="J411" s="5">
        <f>H411/B403</f>
        <v>0.18181818181818182</v>
      </c>
      <c r="K411" s="5">
        <f>J411-I411</f>
        <v>2.2727272727272735E-2</v>
      </c>
      <c r="L411" s="5"/>
      <c r="M411" s="6"/>
      <c r="N411" s="6"/>
      <c r="O411" s="5"/>
      <c r="AI411" s="3"/>
      <c r="AJ411" s="3"/>
    </row>
    <row r="412" spans="1:36" ht="12.75" customHeight="1">
      <c r="A412" s="44" t="s">
        <v>74</v>
      </c>
      <c r="I412" s="5"/>
      <c r="J412" s="5"/>
      <c r="L412" s="5"/>
      <c r="M412" s="6"/>
      <c r="N412" s="6"/>
      <c r="O412" s="5"/>
      <c r="AI412" s="3"/>
      <c r="AJ412" s="3"/>
    </row>
    <row r="413" spans="1:36" ht="25.5" customHeight="1">
      <c r="B413" s="185" t="s">
        <v>1</v>
      </c>
      <c r="C413" s="186"/>
      <c r="D413" s="186"/>
      <c r="E413" s="186"/>
      <c r="F413" s="186"/>
      <c r="G413" s="186"/>
      <c r="I413" s="7" t="s">
        <v>2</v>
      </c>
      <c r="J413" s="7" t="s">
        <v>3</v>
      </c>
      <c r="K413" s="8" t="s">
        <v>4</v>
      </c>
      <c r="L413" s="7" t="s">
        <v>5</v>
      </c>
      <c r="M413" s="9" t="s">
        <v>6</v>
      </c>
      <c r="N413" s="9" t="s">
        <v>7</v>
      </c>
      <c r="O413" s="10" t="s">
        <v>8</v>
      </c>
      <c r="AI413" s="3"/>
      <c r="AJ413" s="3"/>
    </row>
    <row r="414" spans="1:36" ht="12.75" customHeight="1">
      <c r="A414" s="12" t="s">
        <v>9</v>
      </c>
      <c r="B414" s="13">
        <v>1</v>
      </c>
      <c r="C414" s="13">
        <v>2</v>
      </c>
      <c r="D414" s="13">
        <v>3</v>
      </c>
      <c r="E414" s="13">
        <v>4</v>
      </c>
      <c r="F414" s="13">
        <v>5</v>
      </c>
      <c r="G414" s="13">
        <v>6</v>
      </c>
      <c r="H414" s="14" t="s">
        <v>10</v>
      </c>
      <c r="I414" s="41"/>
      <c r="J414" s="15"/>
      <c r="K414" s="16"/>
      <c r="L414" s="17"/>
      <c r="M414" s="6"/>
      <c r="N414" s="6"/>
      <c r="O414" s="5"/>
      <c r="AI414" s="3"/>
      <c r="AJ414" s="3"/>
    </row>
    <row r="415" spans="1:36" ht="12.75" customHeight="1">
      <c r="A415" s="31" t="s">
        <v>43</v>
      </c>
      <c r="B415" s="13">
        <v>772</v>
      </c>
      <c r="C415" s="13"/>
      <c r="D415" s="13"/>
      <c r="E415" s="13"/>
      <c r="F415" s="13"/>
      <c r="G415" s="13"/>
      <c r="H415" s="33"/>
      <c r="I415" s="41"/>
      <c r="J415" s="15"/>
      <c r="K415" s="16"/>
      <c r="L415" s="17"/>
      <c r="M415" s="20">
        <f>B415</f>
        <v>772</v>
      </c>
      <c r="N415" s="6"/>
      <c r="O415" s="5"/>
      <c r="AI415" s="3"/>
      <c r="AJ415" s="3"/>
    </row>
    <row r="416" spans="1:36" ht="12.75" customHeight="1">
      <c r="A416" s="31" t="s">
        <v>44</v>
      </c>
      <c r="B416" s="13"/>
      <c r="C416" s="13">
        <v>587</v>
      </c>
      <c r="D416" s="13"/>
      <c r="E416" s="13"/>
      <c r="F416" s="13"/>
      <c r="G416" s="13"/>
      <c r="H416" s="33"/>
      <c r="I416" s="41"/>
      <c r="J416" s="41"/>
      <c r="K416" s="41"/>
      <c r="L416" s="17">
        <f>C416/B415</f>
        <v>0.76036269430051817</v>
      </c>
      <c r="M416" s="20">
        <v>594</v>
      </c>
      <c r="N416" s="3">
        <f t="shared" ref="N416:N420" si="86">M416/M415</f>
        <v>0.76943005181347146</v>
      </c>
      <c r="O416" s="5">
        <f t="shared" ref="O416:O420" si="87">100%-N416</f>
        <v>0.23056994818652854</v>
      </c>
      <c r="AI416" s="3"/>
      <c r="AJ416" s="3"/>
    </row>
    <row r="417" spans="1:36" ht="12.75" customHeight="1">
      <c r="A417" s="32">
        <v>1002</v>
      </c>
      <c r="D417" s="32">
        <v>550</v>
      </c>
      <c r="H417" s="33"/>
      <c r="I417" s="5"/>
      <c r="J417" s="5"/>
      <c r="L417" s="5">
        <f>D417/C416</f>
        <v>0.93696763202725719</v>
      </c>
      <c r="M417" s="20">
        <v>557</v>
      </c>
      <c r="N417" s="3">
        <f t="shared" si="86"/>
        <v>0.93771043771043772</v>
      </c>
      <c r="O417" s="5">
        <f t="shared" si="87"/>
        <v>6.2289562289562284E-2</v>
      </c>
      <c r="P417" s="3">
        <f>M417/M415</f>
        <v>0.72150259067357514</v>
      </c>
      <c r="AI417" s="3"/>
      <c r="AJ417" s="3"/>
    </row>
    <row r="418" spans="1:36" ht="12.75" customHeight="1">
      <c r="A418" s="32">
        <v>1101</v>
      </c>
      <c r="E418" s="32">
        <v>533</v>
      </c>
      <c r="H418" s="33"/>
      <c r="I418" s="5"/>
      <c r="J418" s="5"/>
      <c r="L418" s="5">
        <f>E418/D417</f>
        <v>0.96909090909090911</v>
      </c>
      <c r="M418" s="20">
        <v>564</v>
      </c>
      <c r="N418" s="3">
        <f t="shared" si="86"/>
        <v>1.0125673249551166</v>
      </c>
      <c r="O418" s="5">
        <f t="shared" si="87"/>
        <v>-1.2567324955116588E-2</v>
      </c>
      <c r="AI418" s="3"/>
      <c r="AJ418" s="3"/>
    </row>
    <row r="419" spans="1:36" ht="12.75" customHeight="1">
      <c r="A419" s="32">
        <v>1102</v>
      </c>
      <c r="F419" s="32">
        <v>502</v>
      </c>
      <c r="H419" s="33">
        <v>1</v>
      </c>
      <c r="I419" s="5"/>
      <c r="J419" s="5"/>
      <c r="L419" s="5">
        <f>F419/E418</f>
        <v>0.94183864915572235</v>
      </c>
      <c r="M419" s="20">
        <v>542</v>
      </c>
      <c r="N419" s="3">
        <f t="shared" si="86"/>
        <v>0.96099290780141844</v>
      </c>
      <c r="O419" s="5">
        <f t="shared" si="87"/>
        <v>3.9007092198581561E-2</v>
      </c>
      <c r="AI419" s="3"/>
      <c r="AJ419" s="3"/>
    </row>
    <row r="420" spans="1:36" ht="12.75" customHeight="1">
      <c r="A420" s="32">
        <v>1201</v>
      </c>
      <c r="G420" s="32">
        <v>496</v>
      </c>
      <c r="H420" s="33">
        <v>403</v>
      </c>
      <c r="I420" s="5"/>
      <c r="J420" s="5"/>
      <c r="L420" s="5">
        <f>G420/F419</f>
        <v>0.98804780876494025</v>
      </c>
      <c r="M420" s="20">
        <v>525</v>
      </c>
      <c r="N420" s="3">
        <f t="shared" si="86"/>
        <v>0.96863468634686345</v>
      </c>
      <c r="O420" s="5">
        <f t="shared" si="87"/>
        <v>3.1365313653136551E-2</v>
      </c>
      <c r="AI420" s="3"/>
      <c r="AJ420" s="3"/>
    </row>
    <row r="421" spans="1:36" ht="12.75" customHeight="1">
      <c r="A421" s="32">
        <v>1202</v>
      </c>
      <c r="G421" s="32">
        <v>70</v>
      </c>
      <c r="H421" s="33">
        <v>46</v>
      </c>
      <c r="I421" s="5"/>
      <c r="J421" s="5"/>
      <c r="L421" s="5"/>
      <c r="M421" s="20">
        <v>86</v>
      </c>
      <c r="N421" s="3"/>
      <c r="O421" s="5"/>
      <c r="AI421" s="3"/>
      <c r="AJ421" s="3"/>
    </row>
    <row r="422" spans="1:36" ht="12.75" customHeight="1">
      <c r="A422" s="32">
        <v>1301</v>
      </c>
      <c r="G422" s="32">
        <v>31</v>
      </c>
      <c r="H422" s="33">
        <v>19</v>
      </c>
      <c r="I422" s="5"/>
      <c r="J422" s="5"/>
      <c r="L422" s="5"/>
      <c r="M422" s="20">
        <v>35</v>
      </c>
      <c r="N422" s="3"/>
      <c r="O422" s="5"/>
      <c r="AI422" s="3"/>
      <c r="AJ422" s="3"/>
    </row>
    <row r="423" spans="1:36" ht="12.75" customHeight="1">
      <c r="A423" s="32">
        <v>1302</v>
      </c>
      <c r="G423" s="32">
        <v>5</v>
      </c>
      <c r="H423" s="33">
        <v>5</v>
      </c>
      <c r="I423" s="5"/>
      <c r="J423" s="5"/>
      <c r="L423" s="5"/>
      <c r="M423" s="20">
        <v>7</v>
      </c>
      <c r="N423" s="3"/>
      <c r="O423" s="5"/>
      <c r="AI423" s="3"/>
      <c r="AJ423" s="3"/>
    </row>
    <row r="424" spans="1:36" ht="12.75" customHeight="1">
      <c r="A424" s="32">
        <v>1401</v>
      </c>
      <c r="G424" s="32">
        <v>1</v>
      </c>
      <c r="H424" s="33">
        <v>1</v>
      </c>
      <c r="I424" s="5"/>
      <c r="J424" s="5"/>
      <c r="L424" s="5"/>
      <c r="M424" s="20">
        <v>1</v>
      </c>
      <c r="N424" s="3"/>
      <c r="O424" s="5"/>
      <c r="AI424" s="3"/>
      <c r="AJ424" s="3"/>
    </row>
    <row r="425" spans="1:36" ht="12.75" customHeight="1">
      <c r="H425" s="32">
        <f>SUM(H419:H424)</f>
        <v>475</v>
      </c>
      <c r="I425" s="5">
        <f>SUM(H419:H420)/B415</f>
        <v>0.52331606217616577</v>
      </c>
      <c r="J425" s="5">
        <f>H425/B415</f>
        <v>0.61528497409326421</v>
      </c>
      <c r="K425" s="5">
        <f>J425-I425</f>
        <v>9.1968911917098439E-2</v>
      </c>
      <c r="L425" s="5"/>
      <c r="M425" s="6"/>
      <c r="N425" s="6"/>
      <c r="O425" s="5"/>
      <c r="AI425" s="3"/>
      <c r="AJ425" s="3"/>
    </row>
    <row r="426" spans="1:36" ht="12.75" customHeight="1">
      <c r="A426" s="44" t="s">
        <v>77</v>
      </c>
      <c r="I426" s="5"/>
      <c r="J426" s="5"/>
      <c r="L426" s="5"/>
      <c r="M426" s="6"/>
      <c r="N426" s="6"/>
      <c r="O426" s="5"/>
      <c r="AI426" s="3"/>
      <c r="AJ426" s="3"/>
    </row>
    <row r="427" spans="1:36" ht="25.5" customHeight="1">
      <c r="B427" s="185" t="s">
        <v>1</v>
      </c>
      <c r="C427" s="186"/>
      <c r="D427" s="186"/>
      <c r="E427" s="186"/>
      <c r="F427" s="186"/>
      <c r="G427" s="186"/>
      <c r="I427" s="7" t="s">
        <v>2</v>
      </c>
      <c r="J427" s="7" t="s">
        <v>3</v>
      </c>
      <c r="K427" s="8" t="s">
        <v>4</v>
      </c>
      <c r="L427" s="7" t="s">
        <v>5</v>
      </c>
      <c r="M427" s="9" t="s">
        <v>6</v>
      </c>
      <c r="N427" s="9" t="s">
        <v>7</v>
      </c>
      <c r="O427" s="10" t="s">
        <v>8</v>
      </c>
      <c r="AI427" s="3"/>
      <c r="AJ427" s="3"/>
    </row>
    <row r="428" spans="1:36" ht="12.75" customHeight="1">
      <c r="A428" s="12" t="s">
        <v>9</v>
      </c>
      <c r="B428" s="13">
        <v>1</v>
      </c>
      <c r="C428" s="13">
        <v>2</v>
      </c>
      <c r="D428" s="13">
        <v>3</v>
      </c>
      <c r="E428" s="13">
        <v>4</v>
      </c>
      <c r="F428" s="13">
        <v>5</v>
      </c>
      <c r="G428" s="13">
        <v>6</v>
      </c>
      <c r="H428" s="14" t="s">
        <v>10</v>
      </c>
      <c r="I428" s="41"/>
      <c r="J428" s="15"/>
      <c r="K428" s="16"/>
      <c r="L428" s="17"/>
      <c r="M428" s="6"/>
      <c r="N428" s="6"/>
      <c r="O428" s="5"/>
      <c r="AI428" s="3"/>
      <c r="AJ428" s="3"/>
    </row>
    <row r="429" spans="1:36" ht="12.75" customHeight="1">
      <c r="A429" s="31" t="s">
        <v>44</v>
      </c>
      <c r="B429" s="13">
        <v>77</v>
      </c>
      <c r="C429" s="13"/>
      <c r="D429" s="13"/>
      <c r="E429" s="13"/>
      <c r="F429" s="13"/>
      <c r="G429" s="13"/>
      <c r="H429" s="19"/>
      <c r="I429" s="41"/>
      <c r="J429" s="15"/>
      <c r="K429" s="16"/>
      <c r="L429" s="17"/>
      <c r="M429" s="20">
        <f>B429</f>
        <v>77</v>
      </c>
      <c r="N429" s="6"/>
      <c r="O429" s="5"/>
      <c r="AI429" s="3"/>
      <c r="AJ429" s="3"/>
    </row>
    <row r="430" spans="1:36" ht="12.75" customHeight="1">
      <c r="A430" s="31" t="s">
        <v>63</v>
      </c>
      <c r="B430" s="13"/>
      <c r="C430" s="13">
        <v>58</v>
      </c>
      <c r="D430" s="13"/>
      <c r="E430" s="13"/>
      <c r="F430" s="13"/>
      <c r="G430" s="13"/>
      <c r="H430" s="33"/>
      <c r="I430" s="41"/>
      <c r="J430" s="41"/>
      <c r="K430" s="41"/>
      <c r="L430" s="17">
        <f>C430/B429</f>
        <v>0.75324675324675328</v>
      </c>
      <c r="M430" s="20">
        <v>58</v>
      </c>
      <c r="N430" s="3">
        <f t="shared" ref="N430:N434" si="88">M430/M429</f>
        <v>0.75324675324675328</v>
      </c>
      <c r="O430" s="5">
        <f t="shared" ref="O430:O434" si="89">100%-N430</f>
        <v>0.24675324675324672</v>
      </c>
      <c r="AI430" s="3"/>
      <c r="AJ430" s="3"/>
    </row>
    <row r="431" spans="1:36" ht="12.75" customHeight="1">
      <c r="A431" s="31" t="s">
        <v>64</v>
      </c>
      <c r="B431" s="32"/>
      <c r="C431" s="32"/>
      <c r="D431" s="32">
        <v>48</v>
      </c>
      <c r="E431" s="32"/>
      <c r="F431" s="32"/>
      <c r="G431" s="32"/>
      <c r="H431" s="33"/>
      <c r="I431" s="5"/>
      <c r="J431" s="5"/>
      <c r="K431" s="5"/>
      <c r="L431" s="5">
        <f>D431/C430</f>
        <v>0.82758620689655171</v>
      </c>
      <c r="M431" s="20">
        <v>52</v>
      </c>
      <c r="N431" s="3">
        <f t="shared" si="88"/>
        <v>0.89655172413793105</v>
      </c>
      <c r="O431" s="5">
        <f t="shared" si="89"/>
        <v>0.10344827586206895</v>
      </c>
      <c r="P431" s="3">
        <f>M431/M429</f>
        <v>0.67532467532467533</v>
      </c>
      <c r="AI431" s="3"/>
      <c r="AJ431" s="3"/>
    </row>
    <row r="432" spans="1:36" ht="12.75" customHeight="1">
      <c r="A432" s="32">
        <v>1102</v>
      </c>
      <c r="E432" s="32">
        <v>44</v>
      </c>
      <c r="H432" s="33"/>
      <c r="I432" s="5"/>
      <c r="J432" s="5"/>
      <c r="L432" s="5">
        <f>E432/D431</f>
        <v>0.91666666666666663</v>
      </c>
      <c r="M432" s="20">
        <v>49</v>
      </c>
      <c r="N432" s="3">
        <f t="shared" si="88"/>
        <v>0.94230769230769229</v>
      </c>
      <c r="O432" s="5">
        <f t="shared" si="89"/>
        <v>5.7692307692307709E-2</v>
      </c>
      <c r="AI432" s="3"/>
      <c r="AJ432" s="3"/>
    </row>
    <row r="433" spans="1:36" ht="12.75" customHeight="1">
      <c r="A433" s="32">
        <v>1201</v>
      </c>
      <c r="F433" s="32">
        <v>39</v>
      </c>
      <c r="H433" s="33"/>
      <c r="I433" s="5"/>
      <c r="J433" s="5"/>
      <c r="L433" s="5">
        <f>F433/E432</f>
        <v>0.88636363636363635</v>
      </c>
      <c r="M433" s="20">
        <v>48</v>
      </c>
      <c r="N433" s="3">
        <f t="shared" si="88"/>
        <v>0.97959183673469385</v>
      </c>
      <c r="O433" s="5">
        <f t="shared" si="89"/>
        <v>2.0408163265306145E-2</v>
      </c>
      <c r="AI433" s="3"/>
      <c r="AJ433" s="3"/>
    </row>
    <row r="434" spans="1:36" ht="12.75" customHeight="1">
      <c r="A434" s="32">
        <v>1202</v>
      </c>
      <c r="G434" s="32">
        <v>31</v>
      </c>
      <c r="H434" s="33">
        <v>24</v>
      </c>
      <c r="I434" s="5"/>
      <c r="J434" s="5"/>
      <c r="L434" s="5">
        <f>G434/F433</f>
        <v>0.79487179487179482</v>
      </c>
      <c r="M434" s="20">
        <v>38</v>
      </c>
      <c r="N434" s="3">
        <f t="shared" si="88"/>
        <v>0.79166666666666663</v>
      </c>
      <c r="O434" s="5">
        <f t="shared" si="89"/>
        <v>0.20833333333333337</v>
      </c>
      <c r="AI434" s="3"/>
      <c r="AJ434" s="3"/>
    </row>
    <row r="435" spans="1:36" ht="12.75" customHeight="1">
      <c r="A435" s="32">
        <v>1301</v>
      </c>
      <c r="G435" s="32">
        <v>12</v>
      </c>
      <c r="H435" s="33">
        <v>8</v>
      </c>
      <c r="I435" s="5"/>
      <c r="J435" s="5"/>
      <c r="L435" s="5"/>
      <c r="M435" s="20">
        <v>15</v>
      </c>
      <c r="N435" s="3"/>
      <c r="O435" s="5"/>
      <c r="AI435" s="3"/>
      <c r="AJ435" s="3"/>
    </row>
    <row r="436" spans="1:36" ht="12.75" customHeight="1">
      <c r="A436" s="32">
        <v>1302</v>
      </c>
      <c r="G436" s="32">
        <v>4</v>
      </c>
      <c r="H436" s="33">
        <v>1</v>
      </c>
      <c r="I436" s="5"/>
      <c r="J436" s="5"/>
      <c r="L436" s="5"/>
      <c r="M436" s="20">
        <v>4</v>
      </c>
      <c r="N436" s="3"/>
      <c r="O436" s="5"/>
      <c r="AI436" s="3"/>
      <c r="AJ436" s="3"/>
    </row>
    <row r="437" spans="1:36" ht="12.75" customHeight="1">
      <c r="A437" s="32">
        <v>1401</v>
      </c>
      <c r="H437" s="33"/>
      <c r="I437" s="5"/>
      <c r="J437" s="5"/>
      <c r="L437" s="5"/>
      <c r="M437" s="20"/>
      <c r="N437" s="3"/>
      <c r="O437" s="5"/>
      <c r="AI437" s="3"/>
      <c r="AJ437" s="3"/>
    </row>
    <row r="438" spans="1:36" ht="12.75" customHeight="1">
      <c r="H438" s="32">
        <f>SUM(H434:H436)</f>
        <v>33</v>
      </c>
      <c r="I438" s="5">
        <f>H434/B429</f>
        <v>0.31168831168831168</v>
      </c>
      <c r="J438" s="5">
        <f>H438/B429</f>
        <v>0.42857142857142855</v>
      </c>
      <c r="K438" s="5">
        <f>J438-I438</f>
        <v>0.11688311688311687</v>
      </c>
      <c r="L438" s="5"/>
      <c r="M438" s="6"/>
      <c r="N438" s="6"/>
      <c r="O438" s="5"/>
      <c r="AI438" s="3"/>
      <c r="AJ438" s="3"/>
    </row>
    <row r="439" spans="1:36" ht="12.75" customHeight="1">
      <c r="A439" s="44" t="s">
        <v>79</v>
      </c>
      <c r="I439" s="5"/>
      <c r="J439" s="5"/>
      <c r="L439" s="5"/>
      <c r="M439" s="6"/>
      <c r="N439" s="6"/>
      <c r="O439" s="5"/>
      <c r="AI439" s="3"/>
      <c r="AJ439" s="3"/>
    </row>
    <row r="440" spans="1:36" ht="25.5" customHeight="1">
      <c r="B440" s="185" t="s">
        <v>1</v>
      </c>
      <c r="C440" s="186"/>
      <c r="D440" s="186"/>
      <c r="E440" s="186"/>
      <c r="F440" s="186"/>
      <c r="G440" s="186"/>
      <c r="I440" s="7" t="s">
        <v>2</v>
      </c>
      <c r="J440" s="7" t="s">
        <v>3</v>
      </c>
      <c r="K440" s="8" t="s">
        <v>4</v>
      </c>
      <c r="L440" s="7" t="s">
        <v>5</v>
      </c>
      <c r="M440" s="9" t="s">
        <v>6</v>
      </c>
      <c r="N440" s="9" t="s">
        <v>7</v>
      </c>
      <c r="O440" s="10" t="s">
        <v>8</v>
      </c>
      <c r="AI440" s="3"/>
      <c r="AJ440" s="3"/>
    </row>
    <row r="441" spans="1:36" ht="12.75" customHeight="1">
      <c r="A441" s="12" t="s">
        <v>9</v>
      </c>
      <c r="B441" s="13">
        <v>1</v>
      </c>
      <c r="C441" s="13">
        <v>2</v>
      </c>
      <c r="D441" s="13">
        <v>3</v>
      </c>
      <c r="E441" s="13">
        <v>4</v>
      </c>
      <c r="F441" s="13">
        <v>5</v>
      </c>
      <c r="G441" s="13">
        <v>6</v>
      </c>
      <c r="H441" s="14" t="s">
        <v>10</v>
      </c>
      <c r="I441" s="41"/>
      <c r="J441" s="15"/>
      <c r="K441" s="16"/>
      <c r="L441" s="17"/>
      <c r="M441" s="6"/>
      <c r="N441" s="6"/>
      <c r="O441" s="5"/>
      <c r="AI441" s="3"/>
      <c r="AJ441" s="3"/>
    </row>
    <row r="442" spans="1:36" ht="12.75" customHeight="1">
      <c r="A442" s="31" t="s">
        <v>63</v>
      </c>
      <c r="B442" s="13">
        <v>852</v>
      </c>
      <c r="C442" s="13"/>
      <c r="D442" s="13"/>
      <c r="E442" s="13"/>
      <c r="F442" s="13"/>
      <c r="G442" s="13"/>
      <c r="H442" s="19"/>
      <c r="I442" s="41"/>
      <c r="J442" s="15"/>
      <c r="K442" s="16"/>
      <c r="L442" s="17"/>
      <c r="M442" s="20">
        <f>B442</f>
        <v>852</v>
      </c>
      <c r="N442" s="6"/>
      <c r="O442" s="5"/>
      <c r="AI442" s="3"/>
      <c r="AJ442" s="3"/>
    </row>
    <row r="443" spans="1:36" ht="12.75" customHeight="1">
      <c r="A443" s="32">
        <v>1101</v>
      </c>
      <c r="B443" s="13"/>
      <c r="C443" s="13">
        <v>670</v>
      </c>
      <c r="D443" s="13"/>
      <c r="E443" s="13"/>
      <c r="F443" s="13"/>
      <c r="G443" s="13"/>
      <c r="H443" s="33"/>
      <c r="I443" s="41"/>
      <c r="J443" s="41"/>
      <c r="K443" s="41"/>
      <c r="L443" s="17">
        <f>C443/B442</f>
        <v>0.78638497652582162</v>
      </c>
      <c r="M443" s="20">
        <v>673</v>
      </c>
      <c r="N443" s="3">
        <f t="shared" ref="N443:N447" si="90">M443/M442</f>
        <v>0.789906103286385</v>
      </c>
      <c r="O443" s="5">
        <f t="shared" ref="O443:O447" si="91">100%-N443</f>
        <v>0.210093896713615</v>
      </c>
      <c r="AI443" s="3"/>
      <c r="AJ443" s="3"/>
    </row>
    <row r="444" spans="1:36" ht="12.75" customHeight="1">
      <c r="A444" s="32">
        <v>1102</v>
      </c>
      <c r="D444" s="32">
        <v>640</v>
      </c>
      <c r="H444" s="33"/>
      <c r="I444" s="5"/>
      <c r="J444" s="5"/>
      <c r="L444" s="5">
        <f>D444/C443</f>
        <v>0.95522388059701491</v>
      </c>
      <c r="M444" s="20">
        <v>665</v>
      </c>
      <c r="N444" s="3">
        <f t="shared" si="90"/>
        <v>0.98811292719167909</v>
      </c>
      <c r="O444" s="5">
        <f t="shared" si="91"/>
        <v>1.1887072808320909E-2</v>
      </c>
      <c r="P444" s="3">
        <f>M444/M442</f>
        <v>0.78051643192488263</v>
      </c>
      <c r="AI444" s="3"/>
      <c r="AJ444" s="3"/>
    </row>
    <row r="445" spans="1:36" ht="12.75" customHeight="1">
      <c r="A445" s="32">
        <v>1201</v>
      </c>
      <c r="E445" s="32">
        <v>632</v>
      </c>
      <c r="H445" s="33"/>
      <c r="I445" s="5"/>
      <c r="J445" s="5"/>
      <c r="L445" s="5">
        <f>E445/D444</f>
        <v>0.98750000000000004</v>
      </c>
      <c r="M445" s="20">
        <v>655</v>
      </c>
      <c r="N445" s="3">
        <f t="shared" si="90"/>
        <v>0.98496240601503759</v>
      </c>
      <c r="O445" s="5">
        <f t="shared" si="91"/>
        <v>1.5037593984962405E-2</v>
      </c>
      <c r="AI445" s="3"/>
      <c r="AJ445" s="3"/>
    </row>
    <row r="446" spans="1:36" ht="12.75" customHeight="1">
      <c r="A446" s="32">
        <v>1202</v>
      </c>
      <c r="F446" s="32">
        <v>514</v>
      </c>
      <c r="H446" s="33"/>
      <c r="I446" s="5"/>
      <c r="J446" s="5"/>
      <c r="L446" s="5">
        <f>F446/E445</f>
        <v>0.81329113924050633</v>
      </c>
      <c r="M446" s="20">
        <v>594</v>
      </c>
      <c r="N446" s="3">
        <f t="shared" si="90"/>
        <v>0.90687022900763359</v>
      </c>
      <c r="O446" s="5">
        <f t="shared" si="91"/>
        <v>9.3129770992366412E-2</v>
      </c>
      <c r="AI446" s="3"/>
      <c r="AJ446" s="3"/>
    </row>
    <row r="447" spans="1:36" ht="12.75" customHeight="1">
      <c r="A447" s="32">
        <v>1301</v>
      </c>
      <c r="G447" s="32">
        <v>511</v>
      </c>
      <c r="H447" s="33">
        <v>408</v>
      </c>
      <c r="I447" s="5"/>
      <c r="J447" s="5"/>
      <c r="L447" s="5">
        <f>G447/F446</f>
        <v>0.99416342412451364</v>
      </c>
      <c r="M447" s="20">
        <v>568</v>
      </c>
      <c r="N447" s="3">
        <f t="shared" si="90"/>
        <v>0.95622895622895621</v>
      </c>
      <c r="O447" s="5">
        <f t="shared" si="91"/>
        <v>4.3771043771043794E-2</v>
      </c>
      <c r="AI447" s="3"/>
      <c r="AJ447" s="3"/>
    </row>
    <row r="448" spans="1:36" ht="12.75" customHeight="1">
      <c r="A448" s="32">
        <v>1302</v>
      </c>
      <c r="G448" s="32">
        <v>80</v>
      </c>
      <c r="H448" s="33">
        <v>61</v>
      </c>
      <c r="I448" s="5"/>
      <c r="J448" s="5"/>
      <c r="L448" s="5"/>
      <c r="M448" s="20">
        <v>114</v>
      </c>
      <c r="N448" s="3"/>
      <c r="O448" s="5"/>
      <c r="AI448" s="3"/>
      <c r="AJ448" s="3"/>
    </row>
    <row r="449" spans="1:36" ht="12.75" customHeight="1">
      <c r="A449" s="32">
        <v>1401</v>
      </c>
      <c r="G449" s="32">
        <v>34</v>
      </c>
      <c r="H449" s="33">
        <v>28</v>
      </c>
      <c r="I449" s="5"/>
      <c r="J449" s="5"/>
      <c r="L449" s="5"/>
      <c r="M449" s="20">
        <v>41</v>
      </c>
      <c r="N449" s="3"/>
      <c r="O449" s="5"/>
      <c r="AI449" s="3"/>
      <c r="AJ449" s="3"/>
    </row>
    <row r="450" spans="1:36" ht="12.75" customHeight="1">
      <c r="A450" s="32">
        <v>1402</v>
      </c>
      <c r="G450" s="32">
        <v>4</v>
      </c>
      <c r="H450" s="33">
        <v>4</v>
      </c>
      <c r="I450" s="5"/>
      <c r="J450" s="5"/>
      <c r="L450" s="5"/>
      <c r="M450" s="20">
        <v>5</v>
      </c>
      <c r="N450" s="3"/>
      <c r="O450" s="5"/>
      <c r="AI450" s="3"/>
      <c r="AJ450" s="3"/>
    </row>
    <row r="451" spans="1:36" ht="12.75" customHeight="1">
      <c r="H451" s="32">
        <f>SUM(H447:H450)</f>
        <v>501</v>
      </c>
      <c r="I451" s="5">
        <f>H447/B442</f>
        <v>0.47887323943661969</v>
      </c>
      <c r="J451" s="5">
        <f>H451/B442</f>
        <v>0.5880281690140845</v>
      </c>
      <c r="K451" s="5">
        <f>J451-I451</f>
        <v>0.10915492957746481</v>
      </c>
      <c r="L451" s="5"/>
      <c r="M451" s="6"/>
      <c r="N451" s="6"/>
      <c r="O451" s="5"/>
      <c r="AI451" s="3"/>
      <c r="AJ451" s="3"/>
    </row>
    <row r="452" spans="1:36" ht="12.75" customHeight="1">
      <c r="A452" s="44" t="s">
        <v>80</v>
      </c>
      <c r="I452" s="5"/>
      <c r="J452" s="5"/>
      <c r="L452" s="5"/>
      <c r="M452" s="6"/>
      <c r="N452" s="6"/>
      <c r="O452" s="5"/>
      <c r="AI452" s="3"/>
      <c r="AJ452" s="3"/>
    </row>
    <row r="453" spans="1:36" ht="25.5" customHeight="1">
      <c r="B453" s="185" t="s">
        <v>1</v>
      </c>
      <c r="C453" s="186"/>
      <c r="D453" s="186"/>
      <c r="E453" s="186"/>
      <c r="F453" s="186"/>
      <c r="G453" s="186"/>
      <c r="I453" s="7" t="s">
        <v>2</v>
      </c>
      <c r="J453" s="7" t="s">
        <v>3</v>
      </c>
      <c r="K453" s="8" t="s">
        <v>4</v>
      </c>
      <c r="L453" s="7" t="s">
        <v>5</v>
      </c>
      <c r="M453" s="9" t="s">
        <v>6</v>
      </c>
      <c r="N453" s="9" t="s">
        <v>7</v>
      </c>
      <c r="O453" s="10" t="s">
        <v>8</v>
      </c>
      <c r="AI453" s="3"/>
      <c r="AJ453" s="3"/>
    </row>
    <row r="454" spans="1:36" ht="12.75" customHeight="1">
      <c r="A454" s="12" t="s">
        <v>9</v>
      </c>
      <c r="B454" s="13">
        <v>1</v>
      </c>
      <c r="C454" s="13">
        <v>2</v>
      </c>
      <c r="D454" s="13">
        <v>3</v>
      </c>
      <c r="E454" s="13">
        <v>4</v>
      </c>
      <c r="F454" s="13">
        <v>5</v>
      </c>
      <c r="G454" s="13">
        <v>6</v>
      </c>
      <c r="H454" s="14" t="s">
        <v>10</v>
      </c>
      <c r="I454" s="41"/>
      <c r="J454" s="15"/>
      <c r="K454" s="16"/>
      <c r="L454" s="17"/>
      <c r="M454" s="6"/>
      <c r="N454" s="6"/>
      <c r="O454" s="5"/>
      <c r="AI454" s="3"/>
      <c r="AJ454" s="3"/>
    </row>
    <row r="455" spans="1:36" ht="12.75" customHeight="1">
      <c r="A455" s="31" t="s">
        <v>64</v>
      </c>
      <c r="B455" s="13">
        <v>150</v>
      </c>
      <c r="C455" s="13"/>
      <c r="D455" s="13"/>
      <c r="E455" s="13"/>
      <c r="F455" s="13"/>
      <c r="G455" s="13"/>
      <c r="H455" s="19"/>
      <c r="I455" s="41"/>
      <c r="J455" s="15"/>
      <c r="K455" s="16"/>
      <c r="L455" s="17"/>
      <c r="M455" s="20">
        <f>B455</f>
        <v>150</v>
      </c>
      <c r="N455" s="6"/>
      <c r="O455" s="5"/>
      <c r="AI455" s="3"/>
      <c r="AJ455" s="3"/>
    </row>
    <row r="456" spans="1:36" ht="12.75" customHeight="1">
      <c r="A456" s="31" t="s">
        <v>65</v>
      </c>
      <c r="B456" s="13"/>
      <c r="C456" s="13">
        <v>113</v>
      </c>
      <c r="D456" s="13"/>
      <c r="E456" s="13"/>
      <c r="F456" s="13"/>
      <c r="G456" s="13"/>
      <c r="H456" s="33"/>
      <c r="I456" s="41"/>
      <c r="J456" s="41"/>
      <c r="K456" s="41"/>
      <c r="L456" s="17">
        <f>C456/B455</f>
        <v>0.7533333333333333</v>
      </c>
      <c r="M456" s="20">
        <v>113</v>
      </c>
      <c r="N456" s="3">
        <f t="shared" ref="N456:N460" si="92">M456/M455</f>
        <v>0.7533333333333333</v>
      </c>
      <c r="O456" s="5">
        <f t="shared" ref="O456:O460" si="93">100%-N456</f>
        <v>0.2466666666666667</v>
      </c>
      <c r="AI456" s="3"/>
      <c r="AJ456" s="3"/>
    </row>
    <row r="457" spans="1:36" ht="12.75" customHeight="1">
      <c r="A457" s="32">
        <v>1201</v>
      </c>
      <c r="D457" s="32">
        <v>98</v>
      </c>
      <c r="H457" s="33"/>
      <c r="I457" s="5"/>
      <c r="J457" s="5"/>
      <c r="L457" s="5">
        <f>D457/C456</f>
        <v>0.86725663716814161</v>
      </c>
      <c r="M457" s="20">
        <v>109</v>
      </c>
      <c r="N457" s="3">
        <f t="shared" si="92"/>
        <v>0.96460176991150437</v>
      </c>
      <c r="O457" s="5">
        <f t="shared" si="93"/>
        <v>3.539823008849563E-2</v>
      </c>
      <c r="P457" s="3">
        <f>M457/M455</f>
        <v>0.72666666666666668</v>
      </c>
      <c r="AI457" s="3"/>
      <c r="AJ457" s="3"/>
    </row>
    <row r="458" spans="1:36" ht="12.75" customHeight="1">
      <c r="A458" s="32">
        <v>1202</v>
      </c>
      <c r="E458" s="32">
        <v>63</v>
      </c>
      <c r="H458" s="33"/>
      <c r="I458" s="5"/>
      <c r="J458" s="5"/>
      <c r="L458" s="5">
        <f>E458/D457</f>
        <v>0.6428571428571429</v>
      </c>
      <c r="M458" s="20">
        <v>97</v>
      </c>
      <c r="N458" s="3">
        <f t="shared" si="92"/>
        <v>0.88990825688073394</v>
      </c>
      <c r="O458" s="5">
        <f t="shared" si="93"/>
        <v>0.11009174311926606</v>
      </c>
      <c r="AI458" s="3"/>
      <c r="AJ458" s="3"/>
    </row>
    <row r="459" spans="1:36" ht="12.75" customHeight="1">
      <c r="A459" s="32">
        <v>1301</v>
      </c>
      <c r="F459" s="32">
        <v>54</v>
      </c>
      <c r="H459" s="33"/>
      <c r="I459" s="5"/>
      <c r="J459" s="5"/>
      <c r="L459" s="5">
        <f>F459/E458</f>
        <v>0.8571428571428571</v>
      </c>
      <c r="M459" s="20">
        <v>81</v>
      </c>
      <c r="N459" s="3">
        <f t="shared" si="92"/>
        <v>0.83505154639175261</v>
      </c>
      <c r="O459" s="5">
        <f t="shared" si="93"/>
        <v>0.16494845360824739</v>
      </c>
      <c r="AI459" s="3"/>
      <c r="AJ459" s="3"/>
    </row>
    <row r="460" spans="1:36" ht="12.75" customHeight="1">
      <c r="A460" s="32">
        <v>1302</v>
      </c>
      <c r="G460" s="32">
        <v>43</v>
      </c>
      <c r="H460" s="33">
        <v>34</v>
      </c>
      <c r="I460" s="5"/>
      <c r="J460" s="5"/>
      <c r="L460" s="5">
        <f>G460/F459</f>
        <v>0.79629629629629628</v>
      </c>
      <c r="M460" s="20">
        <v>65</v>
      </c>
      <c r="N460" s="3">
        <f t="shared" si="92"/>
        <v>0.80246913580246915</v>
      </c>
      <c r="O460" s="5">
        <f t="shared" si="93"/>
        <v>0.19753086419753085</v>
      </c>
      <c r="AI460" s="3"/>
      <c r="AJ460" s="3"/>
    </row>
    <row r="461" spans="1:36" ht="12.75" customHeight="1">
      <c r="A461" s="32">
        <v>1401</v>
      </c>
      <c r="G461" s="32">
        <v>17</v>
      </c>
      <c r="H461" s="33">
        <v>11</v>
      </c>
      <c r="I461" s="5"/>
      <c r="J461" s="5"/>
      <c r="L461" s="5"/>
      <c r="M461" s="20">
        <v>22</v>
      </c>
      <c r="N461" s="3"/>
      <c r="O461" s="5"/>
      <c r="AI461" s="3"/>
      <c r="AJ461" s="3"/>
    </row>
    <row r="462" spans="1:36" ht="12.75" customHeight="1">
      <c r="A462" s="32">
        <v>1402</v>
      </c>
      <c r="G462" s="32">
        <v>5</v>
      </c>
      <c r="H462" s="33">
        <v>4</v>
      </c>
      <c r="I462" s="5"/>
      <c r="J462" s="5"/>
      <c r="L462" s="5"/>
      <c r="M462" s="20">
        <v>7</v>
      </c>
      <c r="N462" s="3"/>
      <c r="O462" s="5"/>
      <c r="AI462" s="3"/>
      <c r="AJ462" s="3"/>
    </row>
    <row r="463" spans="1:36" ht="12.75" customHeight="1">
      <c r="H463" s="32">
        <f>SUM(H460:H462)</f>
        <v>49</v>
      </c>
      <c r="I463" s="5">
        <f>H460/B455</f>
        <v>0.22666666666666666</v>
      </c>
      <c r="J463" s="5">
        <f>H463/B455</f>
        <v>0.32666666666666666</v>
      </c>
      <c r="K463" s="5">
        <f>J463-I463</f>
        <v>0.1</v>
      </c>
      <c r="L463" s="5"/>
      <c r="M463" s="6"/>
      <c r="N463" s="6"/>
      <c r="O463" s="5"/>
      <c r="AI463" s="3"/>
      <c r="AJ463" s="3"/>
    </row>
    <row r="464" spans="1:36" ht="12.75" customHeight="1">
      <c r="A464" s="44" t="s">
        <v>81</v>
      </c>
      <c r="I464" s="5"/>
      <c r="J464" s="5"/>
      <c r="L464" s="5"/>
      <c r="M464" s="6"/>
      <c r="N464" s="6"/>
      <c r="O464" s="5"/>
      <c r="AI464" s="3"/>
      <c r="AJ464" s="3"/>
    </row>
    <row r="465" spans="1:36" ht="25.5" customHeight="1">
      <c r="B465" s="185" t="s">
        <v>1</v>
      </c>
      <c r="C465" s="186"/>
      <c r="D465" s="186"/>
      <c r="E465" s="186"/>
      <c r="F465" s="186"/>
      <c r="G465" s="186"/>
      <c r="I465" s="7" t="s">
        <v>2</v>
      </c>
      <c r="J465" s="7" t="s">
        <v>3</v>
      </c>
      <c r="K465" s="8" t="s">
        <v>4</v>
      </c>
      <c r="L465" s="7" t="s">
        <v>5</v>
      </c>
      <c r="M465" s="9" t="s">
        <v>6</v>
      </c>
      <c r="N465" s="9" t="s">
        <v>7</v>
      </c>
      <c r="O465" s="10" t="s">
        <v>8</v>
      </c>
      <c r="AI465" s="3"/>
      <c r="AJ465" s="3"/>
    </row>
    <row r="466" spans="1:36" ht="12.75" customHeight="1">
      <c r="A466" s="12" t="s">
        <v>9</v>
      </c>
      <c r="B466" s="13">
        <v>1</v>
      </c>
      <c r="C466" s="13">
        <v>2</v>
      </c>
      <c r="D466" s="13">
        <v>3</v>
      </c>
      <c r="E466" s="13">
        <v>4</v>
      </c>
      <c r="F466" s="13">
        <v>5</v>
      </c>
      <c r="G466" s="13">
        <v>6</v>
      </c>
      <c r="H466" s="14" t="s">
        <v>10</v>
      </c>
      <c r="I466" s="41"/>
      <c r="J466" s="15"/>
      <c r="K466" s="16"/>
      <c r="L466" s="17"/>
      <c r="M466" s="6"/>
      <c r="N466" s="6"/>
      <c r="O466" s="5"/>
      <c r="AI466" s="3"/>
      <c r="AJ466" s="3"/>
    </row>
    <row r="467" spans="1:36" ht="12.75" customHeight="1">
      <c r="A467" s="31" t="s">
        <v>65</v>
      </c>
      <c r="B467" s="13">
        <v>859</v>
      </c>
      <c r="C467" s="13"/>
      <c r="D467" s="13"/>
      <c r="E467" s="13"/>
      <c r="F467" s="13"/>
      <c r="G467" s="13"/>
      <c r="H467" s="19"/>
      <c r="I467" s="41"/>
      <c r="J467" s="15"/>
      <c r="K467" s="16"/>
      <c r="L467" s="17"/>
      <c r="M467" s="20">
        <f>B467</f>
        <v>859</v>
      </c>
      <c r="N467" s="6"/>
      <c r="O467" s="5"/>
      <c r="AI467" s="3"/>
      <c r="AJ467" s="3"/>
    </row>
    <row r="468" spans="1:36" ht="12.75" customHeight="1">
      <c r="A468" s="31" t="s">
        <v>66</v>
      </c>
      <c r="B468" s="13"/>
      <c r="C468" s="13">
        <v>686</v>
      </c>
      <c r="D468" s="13"/>
      <c r="E468" s="13"/>
      <c r="F468" s="13"/>
      <c r="G468" s="13"/>
      <c r="H468" s="33"/>
      <c r="I468" s="41"/>
      <c r="J468" s="41"/>
      <c r="K468" s="41"/>
      <c r="L468" s="17">
        <f>C468/B467</f>
        <v>0.79860302677532014</v>
      </c>
      <c r="M468" s="20">
        <v>687</v>
      </c>
      <c r="N468" s="3">
        <f t="shared" ref="N468:N472" si="94">M468/M467</f>
        <v>0.79976717112922002</v>
      </c>
      <c r="O468" s="5">
        <f t="shared" ref="O468:O472" si="95">100%-N468</f>
        <v>0.20023282887077998</v>
      </c>
      <c r="AI468" s="3"/>
      <c r="AJ468" s="3"/>
    </row>
    <row r="469" spans="1:36" ht="12.75" customHeight="1">
      <c r="A469" s="32">
        <v>1202</v>
      </c>
      <c r="D469" s="32">
        <v>619</v>
      </c>
      <c r="H469" s="33"/>
      <c r="I469" s="5"/>
      <c r="J469" s="5"/>
      <c r="L469" s="5">
        <f>D469/C468</f>
        <v>0.90233236151603502</v>
      </c>
      <c r="M469" s="20">
        <v>657</v>
      </c>
      <c r="N469" s="3">
        <f t="shared" si="94"/>
        <v>0.95633187772925765</v>
      </c>
      <c r="O469" s="5">
        <f t="shared" si="95"/>
        <v>4.3668122270742349E-2</v>
      </c>
      <c r="P469" s="3">
        <f>M469/M467</f>
        <v>0.76484284051222351</v>
      </c>
      <c r="AI469" s="3"/>
      <c r="AJ469" s="3"/>
    </row>
    <row r="470" spans="1:36" ht="12.75" customHeight="1">
      <c r="A470" s="32">
        <v>1301</v>
      </c>
      <c r="E470" s="32">
        <v>589</v>
      </c>
      <c r="H470" s="33"/>
      <c r="I470" s="5"/>
      <c r="J470" s="5"/>
      <c r="L470" s="5">
        <f>E470/D469</f>
        <v>0.9515347334410339</v>
      </c>
      <c r="M470" s="20">
        <v>632</v>
      </c>
      <c r="N470" s="3">
        <f t="shared" si="94"/>
        <v>0.96194824961948244</v>
      </c>
      <c r="O470" s="5">
        <f t="shared" si="95"/>
        <v>3.8051750380517557E-2</v>
      </c>
      <c r="AI470" s="3"/>
      <c r="AJ470" s="3"/>
    </row>
    <row r="471" spans="1:36" ht="12.75" customHeight="1">
      <c r="A471" s="32">
        <v>1302</v>
      </c>
      <c r="F471" s="32">
        <v>521</v>
      </c>
      <c r="H471" s="33"/>
      <c r="I471" s="5"/>
      <c r="J471" s="5"/>
      <c r="L471" s="5">
        <f>F471/E470</f>
        <v>0.88455008488964348</v>
      </c>
      <c r="M471" s="20">
        <v>597</v>
      </c>
      <c r="N471" s="3">
        <f t="shared" si="94"/>
        <v>0.944620253164557</v>
      </c>
      <c r="O471" s="5">
        <f t="shared" si="95"/>
        <v>5.5379746835443E-2</v>
      </c>
      <c r="AI471" s="3"/>
      <c r="AJ471" s="3"/>
    </row>
    <row r="472" spans="1:36" ht="12.75" customHeight="1">
      <c r="A472" s="32">
        <v>1401</v>
      </c>
      <c r="G472" s="32">
        <v>498</v>
      </c>
      <c r="H472" s="33">
        <v>406</v>
      </c>
      <c r="I472" s="5"/>
      <c r="J472" s="5"/>
      <c r="L472" s="5">
        <f>G472/F471</f>
        <v>0.95585412667946257</v>
      </c>
      <c r="M472" s="20">
        <v>559</v>
      </c>
      <c r="N472" s="3">
        <f t="shared" si="94"/>
        <v>0.93634840871021774</v>
      </c>
      <c r="O472" s="5">
        <f t="shared" si="95"/>
        <v>6.3651591289782261E-2</v>
      </c>
      <c r="AI472" s="3"/>
      <c r="AJ472" s="3"/>
    </row>
    <row r="473" spans="1:36" ht="12.75" customHeight="1">
      <c r="A473" s="32">
        <v>1402</v>
      </c>
      <c r="G473" s="32">
        <v>94</v>
      </c>
      <c r="H473" s="33">
        <v>53</v>
      </c>
      <c r="I473" s="5"/>
      <c r="J473" s="5"/>
      <c r="L473" s="5"/>
      <c r="M473" s="20">
        <v>115</v>
      </c>
      <c r="N473" s="3"/>
      <c r="O473" s="5"/>
      <c r="AI473" s="3"/>
      <c r="AJ473" s="3"/>
    </row>
    <row r="474" spans="1:36" ht="12.75" customHeight="1">
      <c r="A474" s="32">
        <v>1501</v>
      </c>
      <c r="G474" s="32">
        <v>28</v>
      </c>
      <c r="H474" s="33">
        <v>25</v>
      </c>
      <c r="I474" s="5"/>
      <c r="J474" s="5"/>
      <c r="L474" s="5"/>
      <c r="M474" s="20">
        <v>34</v>
      </c>
      <c r="N474" s="3"/>
      <c r="O474" s="5"/>
      <c r="AI474" s="3"/>
      <c r="AJ474" s="3"/>
    </row>
    <row r="475" spans="1:36" ht="12.75" customHeight="1">
      <c r="A475" s="32">
        <v>1502</v>
      </c>
      <c r="G475" s="32">
        <v>3</v>
      </c>
      <c r="H475" s="33">
        <v>3</v>
      </c>
      <c r="I475" s="5"/>
      <c r="J475" s="5"/>
      <c r="L475" s="5"/>
      <c r="M475" s="20">
        <v>3</v>
      </c>
      <c r="N475" s="3"/>
      <c r="O475" s="5"/>
      <c r="AI475" s="3"/>
      <c r="AJ475" s="3"/>
    </row>
    <row r="476" spans="1:36" ht="12.75" customHeight="1">
      <c r="H476" s="32">
        <f>SUM(H472:H475)</f>
        <v>487</v>
      </c>
      <c r="I476" s="5">
        <f>H472/B467</f>
        <v>0.47264260768335276</v>
      </c>
      <c r="J476" s="5">
        <f>H476/B467</f>
        <v>0.56693830034924331</v>
      </c>
      <c r="K476" s="5">
        <f>J476-I476</f>
        <v>9.4295692665890551E-2</v>
      </c>
      <c r="L476" s="5"/>
      <c r="M476" s="6"/>
      <c r="N476" s="6"/>
      <c r="O476" s="5"/>
      <c r="AI476" s="3"/>
      <c r="AJ476" s="3"/>
    </row>
    <row r="477" spans="1:36" ht="12.75" customHeight="1">
      <c r="I477" s="5"/>
      <c r="J477" s="5"/>
      <c r="K477" s="5"/>
      <c r="L477" s="5"/>
      <c r="M477" s="6"/>
      <c r="N477" s="6"/>
      <c r="O477" s="5"/>
      <c r="AI477" s="3"/>
      <c r="AJ477" s="3"/>
    </row>
    <row r="478" spans="1:36" ht="12.75" customHeight="1">
      <c r="I478" s="5"/>
      <c r="J478" s="5"/>
      <c r="K478" s="5"/>
      <c r="L478" s="5"/>
      <c r="M478" s="6"/>
      <c r="N478" s="6"/>
      <c r="O478" s="5"/>
      <c r="AI478" s="3"/>
      <c r="AJ478" s="3"/>
    </row>
    <row r="479" spans="1:36" ht="12.75" customHeight="1">
      <c r="I479" s="5"/>
      <c r="J479" s="5"/>
      <c r="K479" s="5"/>
      <c r="L479" s="5"/>
      <c r="M479" s="6"/>
      <c r="N479" s="6"/>
      <c r="O479" s="5"/>
      <c r="AI479" s="3"/>
      <c r="AJ479" s="3"/>
    </row>
    <row r="480" spans="1:36" ht="12.75" customHeight="1">
      <c r="I480" s="5"/>
      <c r="J480" s="5"/>
      <c r="K480" s="5"/>
      <c r="L480" s="5"/>
      <c r="M480" s="6"/>
      <c r="N480" s="6"/>
      <c r="O480" s="5"/>
      <c r="AI480" s="3"/>
      <c r="AJ480" s="3"/>
    </row>
    <row r="481" spans="1:36" ht="12.75" customHeight="1">
      <c r="I481" s="5"/>
      <c r="J481" s="5"/>
      <c r="K481" s="5"/>
      <c r="L481" s="5"/>
      <c r="M481" s="6"/>
      <c r="N481" s="6"/>
      <c r="O481" s="5"/>
      <c r="AI481" s="3"/>
      <c r="AJ481" s="3"/>
    </row>
    <row r="482" spans="1:36" ht="12.75" customHeight="1">
      <c r="I482" s="5"/>
      <c r="J482" s="5"/>
      <c r="K482" s="5"/>
      <c r="L482" s="5"/>
      <c r="M482" s="6"/>
      <c r="N482" s="6"/>
      <c r="O482" s="5"/>
      <c r="AI482" s="3"/>
      <c r="AJ482" s="3"/>
    </row>
    <row r="483" spans="1:36" ht="12.75" customHeight="1">
      <c r="A483" s="44" t="s">
        <v>82</v>
      </c>
      <c r="I483" s="5"/>
      <c r="J483" s="5"/>
      <c r="L483" s="5"/>
      <c r="M483" s="6"/>
      <c r="N483" s="6"/>
      <c r="O483" s="5"/>
      <c r="AI483" s="3"/>
      <c r="AJ483" s="3"/>
    </row>
    <row r="484" spans="1:36" ht="25.5" customHeight="1">
      <c r="B484" s="185" t="s">
        <v>1</v>
      </c>
      <c r="C484" s="186"/>
      <c r="D484" s="186"/>
      <c r="E484" s="186"/>
      <c r="F484" s="186"/>
      <c r="G484" s="186"/>
      <c r="I484" s="7" t="s">
        <v>2</v>
      </c>
      <c r="J484" s="7" t="s">
        <v>3</v>
      </c>
      <c r="K484" s="8" t="s">
        <v>4</v>
      </c>
      <c r="L484" s="7" t="s">
        <v>5</v>
      </c>
      <c r="M484" s="9" t="s">
        <v>6</v>
      </c>
      <c r="N484" s="9" t="s">
        <v>7</v>
      </c>
      <c r="O484" s="5"/>
      <c r="AI484" s="3"/>
      <c r="AJ484" s="3"/>
    </row>
    <row r="485" spans="1:36" ht="12.75" customHeight="1">
      <c r="A485" s="12" t="s">
        <v>9</v>
      </c>
      <c r="B485" s="13">
        <v>1</v>
      </c>
      <c r="C485" s="13">
        <v>2</v>
      </c>
      <c r="D485" s="13">
        <v>3</v>
      </c>
      <c r="E485" s="13">
        <v>4</v>
      </c>
      <c r="F485" s="13">
        <v>5</v>
      </c>
      <c r="G485" s="13">
        <v>6</v>
      </c>
      <c r="H485" s="14" t="s">
        <v>10</v>
      </c>
      <c r="I485" s="41"/>
      <c r="J485" s="15"/>
      <c r="K485" s="16"/>
      <c r="L485" s="17"/>
      <c r="M485" s="6"/>
      <c r="N485" s="6"/>
      <c r="O485" s="5"/>
      <c r="AI485" s="3"/>
      <c r="AJ485" s="3"/>
    </row>
    <row r="486" spans="1:36" ht="12.75" customHeight="1">
      <c r="A486" s="31" t="s">
        <v>66</v>
      </c>
      <c r="B486" s="13">
        <v>138</v>
      </c>
      <c r="C486" s="13"/>
      <c r="D486" s="13"/>
      <c r="E486" s="13"/>
      <c r="F486" s="13"/>
      <c r="G486" s="13"/>
      <c r="H486" s="19"/>
      <c r="I486" s="41"/>
      <c r="J486" s="15"/>
      <c r="K486" s="16"/>
      <c r="L486" s="17"/>
      <c r="M486" s="20">
        <f>B486</f>
        <v>138</v>
      </c>
      <c r="N486" s="6"/>
      <c r="O486" s="5"/>
      <c r="AI486" s="3"/>
      <c r="AJ486" s="3"/>
    </row>
    <row r="487" spans="1:36" ht="12.75" customHeight="1">
      <c r="A487" s="32">
        <v>1202</v>
      </c>
      <c r="B487" s="13"/>
      <c r="C487" s="13">
        <v>100</v>
      </c>
      <c r="D487" s="13"/>
      <c r="E487" s="13"/>
      <c r="F487" s="13"/>
      <c r="G487" s="13"/>
      <c r="H487" s="33"/>
      <c r="I487" s="41"/>
      <c r="J487" s="41"/>
      <c r="K487" s="41"/>
      <c r="L487" s="17">
        <f>C487/B486</f>
        <v>0.72463768115942029</v>
      </c>
      <c r="M487" s="20">
        <v>101</v>
      </c>
      <c r="N487" s="3">
        <f t="shared" ref="N487:N491" si="96">M487/M486</f>
        <v>0.73188405797101452</v>
      </c>
      <c r="O487" s="5">
        <f t="shared" ref="O487:O491" si="97">100%-N487</f>
        <v>0.26811594202898548</v>
      </c>
      <c r="AI487" s="3"/>
      <c r="AJ487" s="3"/>
    </row>
    <row r="488" spans="1:36" ht="12.75" customHeight="1">
      <c r="A488" s="32">
        <v>1301</v>
      </c>
      <c r="D488" s="32">
        <v>92</v>
      </c>
      <c r="H488" s="33"/>
      <c r="I488" s="5"/>
      <c r="J488" s="5"/>
      <c r="L488" s="17">
        <f>D488/C487</f>
        <v>0.92</v>
      </c>
      <c r="M488" s="20">
        <v>98</v>
      </c>
      <c r="N488" s="3">
        <f t="shared" si="96"/>
        <v>0.97029702970297027</v>
      </c>
      <c r="O488" s="5">
        <f t="shared" si="97"/>
        <v>2.9702970297029729E-2</v>
      </c>
      <c r="P488" s="3">
        <f>M488/M486</f>
        <v>0.71014492753623193</v>
      </c>
      <c r="AI488" s="3"/>
      <c r="AJ488" s="3"/>
    </row>
    <row r="489" spans="1:36" ht="12.75" customHeight="1">
      <c r="A489" s="32">
        <v>1302</v>
      </c>
      <c r="E489" s="32">
        <v>77</v>
      </c>
      <c r="H489" s="33"/>
      <c r="I489" s="5"/>
      <c r="J489" s="5"/>
      <c r="L489" s="17">
        <f>E489/D488</f>
        <v>0.83695652173913049</v>
      </c>
      <c r="M489" s="20">
        <v>89</v>
      </c>
      <c r="N489" s="3">
        <f t="shared" si="96"/>
        <v>0.90816326530612246</v>
      </c>
      <c r="O489" s="5">
        <f t="shared" si="97"/>
        <v>9.1836734693877542E-2</v>
      </c>
      <c r="AI489" s="3"/>
      <c r="AJ489" s="3"/>
    </row>
    <row r="490" spans="1:36" ht="12.75" customHeight="1">
      <c r="A490" s="32">
        <v>1401</v>
      </c>
      <c r="F490" s="32">
        <v>69</v>
      </c>
      <c r="H490" s="33"/>
      <c r="I490" s="5"/>
      <c r="J490" s="5"/>
      <c r="L490" s="17">
        <f>F490/E489</f>
        <v>0.89610389610389607</v>
      </c>
      <c r="M490" s="20">
        <v>77</v>
      </c>
      <c r="N490" s="3">
        <f t="shared" si="96"/>
        <v>0.8651685393258427</v>
      </c>
      <c r="O490" s="5">
        <f t="shared" si="97"/>
        <v>0.1348314606741573</v>
      </c>
      <c r="AI490" s="3"/>
      <c r="AJ490" s="3"/>
    </row>
    <row r="491" spans="1:36" ht="12.75" customHeight="1">
      <c r="A491" s="32">
        <v>1402</v>
      </c>
      <c r="G491" s="32">
        <v>64</v>
      </c>
      <c r="H491" s="33">
        <v>36</v>
      </c>
      <c r="I491" s="5"/>
      <c r="J491" s="5"/>
      <c r="L491" s="5">
        <f>G491/F490</f>
        <v>0.92753623188405798</v>
      </c>
      <c r="M491" s="20">
        <v>74</v>
      </c>
      <c r="N491" s="3">
        <f t="shared" si="96"/>
        <v>0.96103896103896103</v>
      </c>
      <c r="O491" s="5">
        <f t="shared" si="97"/>
        <v>3.8961038961038974E-2</v>
      </c>
      <c r="AI491" s="3"/>
      <c r="AJ491" s="3"/>
    </row>
    <row r="492" spans="1:36" ht="12.75" customHeight="1">
      <c r="A492" s="32">
        <v>1501</v>
      </c>
      <c r="G492" s="32">
        <v>22</v>
      </c>
      <c r="H492" s="33">
        <v>17</v>
      </c>
      <c r="I492" s="5"/>
      <c r="J492" s="5"/>
      <c r="L492" s="5"/>
      <c r="M492" s="20">
        <v>24</v>
      </c>
      <c r="N492" s="3"/>
      <c r="O492" s="5"/>
      <c r="AI492" s="3"/>
      <c r="AJ492" s="3"/>
    </row>
    <row r="493" spans="1:36" ht="12.75" customHeight="1">
      <c r="A493" s="32">
        <v>1502</v>
      </c>
      <c r="G493" s="32">
        <v>3</v>
      </c>
      <c r="H493" s="33">
        <v>3</v>
      </c>
      <c r="I493" s="5"/>
      <c r="J493" s="5"/>
      <c r="L493" s="5"/>
      <c r="M493" s="20">
        <v>3</v>
      </c>
      <c r="N493" s="3"/>
      <c r="O493" s="5"/>
      <c r="AI493" s="3"/>
      <c r="AJ493" s="3"/>
    </row>
    <row r="494" spans="1:36" ht="12.75" customHeight="1">
      <c r="A494" s="32">
        <v>1601</v>
      </c>
      <c r="G494" s="32">
        <v>2</v>
      </c>
      <c r="H494" s="33"/>
      <c r="I494" s="5"/>
      <c r="J494" s="5"/>
      <c r="L494" s="5"/>
      <c r="M494" s="20">
        <v>2</v>
      </c>
      <c r="N494" s="3"/>
      <c r="O494" s="5"/>
      <c r="AI494" s="3"/>
      <c r="AJ494" s="3"/>
    </row>
    <row r="495" spans="1:36" ht="12.75" customHeight="1">
      <c r="H495" s="32">
        <f>SUM(H491)</f>
        <v>36</v>
      </c>
      <c r="I495" s="5">
        <f>H491/B486</f>
        <v>0.2608695652173913</v>
      </c>
      <c r="J495" s="5">
        <f>H495/B486</f>
        <v>0.2608695652173913</v>
      </c>
      <c r="K495" s="5">
        <f>J495-I495</f>
        <v>0</v>
      </c>
      <c r="L495" s="5"/>
      <c r="M495" s="6"/>
      <c r="N495" s="6"/>
      <c r="O495" s="5"/>
      <c r="AI495" s="3"/>
      <c r="AJ495" s="3"/>
    </row>
    <row r="496" spans="1:36" ht="12.75" customHeight="1">
      <c r="I496" s="5"/>
      <c r="J496" s="5"/>
      <c r="K496" s="5"/>
      <c r="L496" s="5"/>
      <c r="M496" s="6"/>
      <c r="N496" s="6"/>
      <c r="O496" s="5"/>
      <c r="AI496" s="3"/>
      <c r="AJ496" s="3"/>
    </row>
    <row r="497" spans="1:36" ht="12.75" customHeight="1">
      <c r="I497" s="5"/>
      <c r="J497" s="5"/>
      <c r="K497" s="5"/>
      <c r="L497" s="5"/>
      <c r="M497" s="6"/>
      <c r="N497" s="6"/>
      <c r="O497" s="5"/>
      <c r="AI497" s="3"/>
      <c r="AJ497" s="3"/>
    </row>
    <row r="498" spans="1:36" ht="12.75" customHeight="1">
      <c r="I498" s="5"/>
      <c r="J498" s="5"/>
      <c r="K498" s="5"/>
      <c r="L498" s="5"/>
      <c r="M498" s="6"/>
      <c r="N498" s="6"/>
      <c r="O498" s="5"/>
      <c r="AI498" s="3"/>
      <c r="AJ498" s="3"/>
    </row>
    <row r="499" spans="1:36" ht="12.75" customHeight="1">
      <c r="I499" s="5"/>
      <c r="J499" s="5"/>
      <c r="K499" s="5"/>
      <c r="L499" s="5"/>
      <c r="M499" s="6"/>
      <c r="N499" s="6"/>
      <c r="O499" s="5"/>
      <c r="AI499" s="3"/>
      <c r="AJ499" s="3"/>
    </row>
    <row r="500" spans="1:36" ht="12.75" customHeight="1">
      <c r="A500" s="44" t="s">
        <v>84</v>
      </c>
      <c r="I500" s="5"/>
      <c r="J500" s="5"/>
      <c r="L500" s="5"/>
      <c r="M500" s="6"/>
      <c r="N500" s="6"/>
      <c r="O500" s="5"/>
      <c r="AI500" s="3"/>
      <c r="AJ500" s="3"/>
    </row>
    <row r="501" spans="1:36" ht="25.5" customHeight="1">
      <c r="B501" s="185" t="s">
        <v>1</v>
      </c>
      <c r="C501" s="186"/>
      <c r="D501" s="186"/>
      <c r="E501" s="186"/>
      <c r="F501" s="186"/>
      <c r="G501" s="186"/>
      <c r="I501" s="7" t="s">
        <v>2</v>
      </c>
      <c r="J501" s="7" t="s">
        <v>3</v>
      </c>
      <c r="K501" s="8" t="s">
        <v>4</v>
      </c>
      <c r="L501" s="7" t="s">
        <v>5</v>
      </c>
      <c r="M501" s="9" t="s">
        <v>6</v>
      </c>
      <c r="N501" s="9" t="s">
        <v>7</v>
      </c>
      <c r="O501" s="5"/>
      <c r="AI501" s="3"/>
      <c r="AJ501" s="3"/>
    </row>
    <row r="502" spans="1:36" ht="12.75" customHeight="1">
      <c r="A502" s="12" t="s">
        <v>9</v>
      </c>
      <c r="B502" s="13">
        <v>1</v>
      </c>
      <c r="C502" s="13">
        <v>2</v>
      </c>
      <c r="D502" s="13">
        <v>3</v>
      </c>
      <c r="E502" s="13">
        <v>4</v>
      </c>
      <c r="F502" s="13">
        <v>5</v>
      </c>
      <c r="G502" s="13">
        <v>6</v>
      </c>
      <c r="H502" s="14" t="s">
        <v>10</v>
      </c>
      <c r="I502" s="41"/>
      <c r="J502" s="15"/>
      <c r="K502" s="16"/>
      <c r="L502" s="17"/>
      <c r="M502" s="6"/>
      <c r="N502" s="6"/>
      <c r="O502" s="5"/>
      <c r="AI502" s="3"/>
      <c r="AJ502" s="3"/>
    </row>
    <row r="503" spans="1:36" ht="12.75" customHeight="1">
      <c r="A503" s="31" t="s">
        <v>70</v>
      </c>
      <c r="B503" s="13">
        <v>1322</v>
      </c>
      <c r="C503" s="13"/>
      <c r="D503" s="13"/>
      <c r="E503" s="13"/>
      <c r="F503" s="13"/>
      <c r="G503" s="13"/>
      <c r="H503" s="33"/>
      <c r="I503" s="41"/>
      <c r="J503" s="15"/>
      <c r="K503" s="16"/>
      <c r="L503" s="17"/>
      <c r="M503" s="20">
        <f>B503</f>
        <v>1322</v>
      </c>
      <c r="N503" s="6"/>
      <c r="O503" s="5"/>
      <c r="AI503" s="3"/>
      <c r="AJ503" s="3"/>
    </row>
    <row r="504" spans="1:36" ht="12.75" customHeight="1">
      <c r="A504" s="32">
        <v>1301</v>
      </c>
      <c r="B504" s="13"/>
      <c r="C504" s="13">
        <v>746</v>
      </c>
      <c r="D504" s="13"/>
      <c r="E504" s="13"/>
      <c r="F504" s="13"/>
      <c r="G504" s="13"/>
      <c r="H504" s="33"/>
      <c r="I504" s="41"/>
      <c r="J504" s="41"/>
      <c r="K504" s="41"/>
      <c r="L504" s="17">
        <f>C504/B503</f>
        <v>0.56429652042360057</v>
      </c>
      <c r="M504" s="20">
        <v>748</v>
      </c>
      <c r="N504" s="3">
        <f t="shared" ref="N504:N508" si="98">M504/M503</f>
        <v>0.5658093797276853</v>
      </c>
      <c r="O504" s="5">
        <f t="shared" ref="O504:O508" si="99">100%-N504</f>
        <v>0.4341906202723147</v>
      </c>
      <c r="AI504" s="3"/>
      <c r="AJ504" s="3"/>
    </row>
    <row r="505" spans="1:36" ht="12.75" customHeight="1">
      <c r="A505" s="32">
        <v>1302</v>
      </c>
      <c r="D505" s="32">
        <v>657</v>
      </c>
      <c r="H505" s="33"/>
      <c r="I505" s="5"/>
      <c r="J505" s="5"/>
      <c r="L505" s="17">
        <f>D505/C504</f>
        <v>0.88069705093833783</v>
      </c>
      <c r="M505" s="20">
        <v>704</v>
      </c>
      <c r="N505" s="3">
        <f t="shared" si="98"/>
        <v>0.94117647058823528</v>
      </c>
      <c r="O505" s="5">
        <f t="shared" si="99"/>
        <v>5.8823529411764719E-2</v>
      </c>
      <c r="P505" s="3">
        <f>M505/M503</f>
        <v>0.53252647503782147</v>
      </c>
      <c r="AI505" s="3"/>
      <c r="AJ505" s="3"/>
    </row>
    <row r="506" spans="1:36" ht="12.75" customHeight="1">
      <c r="A506" s="32">
        <v>1401</v>
      </c>
      <c r="E506" s="32">
        <v>641</v>
      </c>
      <c r="H506" s="33"/>
      <c r="I506" s="5"/>
      <c r="J506" s="5"/>
      <c r="L506" s="17">
        <f>E506/D505</f>
        <v>0.9756468797564688</v>
      </c>
      <c r="M506" s="20">
        <v>683</v>
      </c>
      <c r="N506" s="3">
        <f t="shared" si="98"/>
        <v>0.97017045454545459</v>
      </c>
      <c r="O506" s="5">
        <f t="shared" si="99"/>
        <v>2.9829545454545414E-2</v>
      </c>
      <c r="AI506" s="3"/>
      <c r="AJ506" s="3"/>
    </row>
    <row r="507" spans="1:36" ht="12.75" customHeight="1">
      <c r="A507" s="32">
        <v>1402</v>
      </c>
      <c r="F507" s="32">
        <v>593</v>
      </c>
      <c r="H507" s="33"/>
      <c r="I507" s="5"/>
      <c r="J507" s="5"/>
      <c r="L507" s="17">
        <f>F507/E506</f>
        <v>0.9251170046801872</v>
      </c>
      <c r="M507" s="20">
        <v>649</v>
      </c>
      <c r="N507" s="3">
        <f t="shared" si="98"/>
        <v>0.95021961932650079</v>
      </c>
      <c r="O507" s="5">
        <f t="shared" si="99"/>
        <v>4.9780380673499214E-2</v>
      </c>
      <c r="AI507" s="3"/>
      <c r="AJ507" s="3"/>
    </row>
    <row r="508" spans="1:36" ht="12.75" customHeight="1">
      <c r="A508" s="32">
        <v>1501</v>
      </c>
      <c r="G508" s="32">
        <v>570</v>
      </c>
      <c r="H508" s="33">
        <v>488</v>
      </c>
      <c r="I508" s="5"/>
      <c r="J508" s="5"/>
      <c r="L508" s="5">
        <f>G508/F507</f>
        <v>0.96121416526138281</v>
      </c>
      <c r="M508" s="20">
        <v>624</v>
      </c>
      <c r="N508" s="3">
        <f t="shared" si="98"/>
        <v>0.96147919876733434</v>
      </c>
      <c r="O508" s="5">
        <f t="shared" si="99"/>
        <v>3.8520801232665658E-2</v>
      </c>
      <c r="AI508" s="3"/>
      <c r="AJ508" s="3"/>
    </row>
    <row r="509" spans="1:36" ht="12.75" customHeight="1">
      <c r="A509" s="32">
        <v>1502</v>
      </c>
      <c r="G509" s="32">
        <v>79</v>
      </c>
      <c r="H509" s="33">
        <v>45</v>
      </c>
      <c r="I509" s="5"/>
      <c r="J509" s="5"/>
      <c r="L509" s="5"/>
      <c r="M509" s="20">
        <v>99</v>
      </c>
      <c r="N509" s="3"/>
      <c r="O509" s="5"/>
      <c r="AI509" s="3"/>
      <c r="AJ509" s="3"/>
    </row>
    <row r="510" spans="1:36" ht="12.75" customHeight="1">
      <c r="A510" s="31" t="s">
        <v>83</v>
      </c>
      <c r="G510" s="32">
        <v>19</v>
      </c>
      <c r="H510" s="33">
        <v>15</v>
      </c>
      <c r="I510" s="5"/>
      <c r="J510" s="5"/>
      <c r="L510" s="5"/>
      <c r="M510" s="20">
        <v>20</v>
      </c>
      <c r="N510" s="3"/>
      <c r="O510" s="5"/>
      <c r="AI510" s="3"/>
      <c r="AJ510" s="3"/>
    </row>
    <row r="511" spans="1:36" ht="12.75" customHeight="1">
      <c r="A511" s="32">
        <v>1602</v>
      </c>
      <c r="G511" s="32">
        <v>2</v>
      </c>
      <c r="H511" s="33">
        <v>2</v>
      </c>
      <c r="I511" s="5"/>
      <c r="J511" s="5"/>
      <c r="L511" s="5"/>
      <c r="M511" s="20">
        <v>2</v>
      </c>
      <c r="N511" s="3"/>
      <c r="O511" s="5"/>
      <c r="AI511" s="3"/>
      <c r="AJ511" s="3"/>
    </row>
    <row r="512" spans="1:36" ht="12.75" customHeight="1">
      <c r="H512" s="32">
        <f>SUM(H508:H511)</f>
        <v>550</v>
      </c>
      <c r="I512" s="5">
        <f>H508/B503</f>
        <v>0.36913767019667171</v>
      </c>
      <c r="J512" s="5">
        <f>H512/B503</f>
        <v>0.41603630862329805</v>
      </c>
      <c r="K512" s="5">
        <f>J512-I512</f>
        <v>4.6898638426626338E-2</v>
      </c>
      <c r="L512" s="5"/>
      <c r="M512" s="6"/>
      <c r="N512" s="6"/>
      <c r="O512" s="5"/>
      <c r="AI512" s="3"/>
      <c r="AJ512" s="3"/>
    </row>
    <row r="513" spans="1:36" ht="12.75" customHeight="1">
      <c r="I513" s="5"/>
      <c r="J513" s="5"/>
      <c r="K513" s="5"/>
      <c r="L513" s="5"/>
      <c r="M513" s="6"/>
      <c r="N513" s="6"/>
      <c r="O513" s="5"/>
      <c r="AI513" s="3"/>
      <c r="AJ513" s="3"/>
    </row>
    <row r="514" spans="1:36" ht="12.75" customHeight="1">
      <c r="I514" s="5"/>
      <c r="J514" s="5"/>
      <c r="K514" s="5"/>
      <c r="L514" s="5"/>
      <c r="M514" s="6"/>
      <c r="N514" s="6"/>
      <c r="O514" s="5"/>
      <c r="AI514" s="3"/>
      <c r="AJ514" s="3"/>
    </row>
    <row r="515" spans="1:36" ht="12.75" customHeight="1">
      <c r="I515" s="5"/>
      <c r="J515" s="5"/>
      <c r="K515" s="5"/>
      <c r="L515" s="5"/>
      <c r="M515" s="6"/>
      <c r="N515" s="6"/>
      <c r="O515" s="5"/>
      <c r="AI515" s="3"/>
      <c r="AJ515" s="3"/>
    </row>
    <row r="516" spans="1:36" ht="12.75" customHeight="1">
      <c r="I516" s="5"/>
      <c r="J516" s="5"/>
      <c r="K516" s="5"/>
      <c r="L516" s="5"/>
      <c r="M516" s="6"/>
      <c r="N516" s="6"/>
      <c r="O516" s="5"/>
      <c r="AI516" s="3"/>
      <c r="AJ516" s="3"/>
    </row>
    <row r="517" spans="1:36" ht="12.75" customHeight="1">
      <c r="A517" s="44" t="s">
        <v>85</v>
      </c>
      <c r="I517" s="5"/>
      <c r="J517" s="5"/>
      <c r="L517" s="5"/>
      <c r="M517" s="6"/>
      <c r="N517" s="6"/>
      <c r="O517" s="5"/>
      <c r="AI517" s="3"/>
      <c r="AJ517" s="3"/>
    </row>
    <row r="518" spans="1:36" ht="25.5" customHeight="1">
      <c r="B518" s="185" t="s">
        <v>1</v>
      </c>
      <c r="C518" s="186"/>
      <c r="D518" s="186"/>
      <c r="E518" s="186"/>
      <c r="F518" s="186"/>
      <c r="G518" s="186"/>
      <c r="I518" s="7" t="s">
        <v>2</v>
      </c>
      <c r="J518" s="7" t="s">
        <v>3</v>
      </c>
      <c r="K518" s="8" t="s">
        <v>4</v>
      </c>
      <c r="L518" s="7" t="s">
        <v>5</v>
      </c>
      <c r="M518" s="9" t="s">
        <v>6</v>
      </c>
      <c r="N518" s="9" t="s">
        <v>7</v>
      </c>
      <c r="O518" s="5"/>
      <c r="AI518" s="3"/>
      <c r="AJ518" s="3"/>
    </row>
    <row r="519" spans="1:36" ht="12.75" customHeight="1">
      <c r="A519" s="12" t="s">
        <v>9</v>
      </c>
      <c r="B519" s="13">
        <v>1</v>
      </c>
      <c r="C519" s="13">
        <v>2</v>
      </c>
      <c r="D519" s="13">
        <v>3</v>
      </c>
      <c r="E519" s="13">
        <v>4</v>
      </c>
      <c r="F519" s="13">
        <v>5</v>
      </c>
      <c r="G519" s="13">
        <v>6</v>
      </c>
      <c r="H519" s="14" t="s">
        <v>10</v>
      </c>
      <c r="I519" s="41"/>
      <c r="J519" s="15"/>
      <c r="K519" s="16"/>
      <c r="L519" s="17"/>
      <c r="M519" s="6"/>
      <c r="N519" s="6"/>
      <c r="O519" s="5"/>
      <c r="AI519" s="3"/>
      <c r="AJ519" s="3"/>
    </row>
    <row r="520" spans="1:36" ht="12.75" customHeight="1">
      <c r="A520" s="31" t="s">
        <v>71</v>
      </c>
      <c r="B520" s="13">
        <v>86</v>
      </c>
      <c r="C520" s="13"/>
      <c r="D520" s="13"/>
      <c r="E520" s="13"/>
      <c r="F520" s="13"/>
      <c r="G520" s="13"/>
      <c r="H520" s="19"/>
      <c r="I520" s="41"/>
      <c r="J520" s="15"/>
      <c r="K520" s="16"/>
      <c r="L520" s="17"/>
      <c r="M520" s="20">
        <f>B520</f>
        <v>86</v>
      </c>
      <c r="N520" s="6"/>
      <c r="O520" s="5"/>
      <c r="AI520" s="3"/>
      <c r="AJ520" s="3"/>
    </row>
    <row r="521" spans="1:36" ht="12.75" customHeight="1">
      <c r="A521" s="32">
        <v>1302</v>
      </c>
      <c r="B521" s="13"/>
      <c r="C521" s="13">
        <v>34</v>
      </c>
      <c r="D521" s="13"/>
      <c r="E521" s="13"/>
      <c r="F521" s="13"/>
      <c r="G521" s="13"/>
      <c r="H521" s="33"/>
      <c r="I521" s="41"/>
      <c r="J521" s="41"/>
      <c r="K521" s="41"/>
      <c r="L521" s="17">
        <f>C521/B520</f>
        <v>0.39534883720930231</v>
      </c>
      <c r="M521" s="20">
        <v>35</v>
      </c>
      <c r="N521" s="3">
        <f t="shared" ref="N521:N525" si="100">M521/M520</f>
        <v>0.40697674418604651</v>
      </c>
      <c r="O521" s="5">
        <f t="shared" ref="O521:O525" si="101">100%-N521</f>
        <v>0.59302325581395343</v>
      </c>
      <c r="AI521" s="3"/>
      <c r="AJ521" s="3"/>
    </row>
    <row r="522" spans="1:36" ht="12.75" customHeight="1">
      <c r="A522" s="32">
        <v>1401</v>
      </c>
      <c r="D522" s="32">
        <v>29</v>
      </c>
      <c r="H522" s="33"/>
      <c r="I522" s="5"/>
      <c r="J522" s="5"/>
      <c r="L522" s="5">
        <f>D522/C521</f>
        <v>0.8529411764705882</v>
      </c>
      <c r="M522" s="20">
        <v>32</v>
      </c>
      <c r="N522" s="3">
        <f t="shared" si="100"/>
        <v>0.91428571428571426</v>
      </c>
      <c r="O522" s="5">
        <f t="shared" si="101"/>
        <v>8.5714285714285743E-2</v>
      </c>
      <c r="P522" s="3">
        <f>M522/M520</f>
        <v>0.37209302325581395</v>
      </c>
      <c r="AI522" s="3"/>
      <c r="AJ522" s="3"/>
    </row>
    <row r="523" spans="1:36" ht="12.75" customHeight="1">
      <c r="A523" s="32">
        <v>1402</v>
      </c>
      <c r="E523" s="32">
        <v>22</v>
      </c>
      <c r="H523" s="33"/>
      <c r="I523" s="5"/>
      <c r="J523" s="5"/>
      <c r="L523" s="5">
        <f>E523/D522</f>
        <v>0.75862068965517238</v>
      </c>
      <c r="M523" s="20">
        <v>27</v>
      </c>
      <c r="N523" s="3">
        <f t="shared" si="100"/>
        <v>0.84375</v>
      </c>
      <c r="O523" s="5">
        <f t="shared" si="101"/>
        <v>0.15625</v>
      </c>
      <c r="AI523" s="3"/>
      <c r="AJ523" s="3"/>
    </row>
    <row r="524" spans="1:36" ht="12.75" customHeight="1">
      <c r="A524" s="32">
        <v>1501</v>
      </c>
      <c r="G524" s="32">
        <v>21</v>
      </c>
      <c r="H524" s="33">
        <v>4</v>
      </c>
      <c r="I524" s="5"/>
      <c r="J524" s="5"/>
      <c r="L524" s="5">
        <f>G524/E523</f>
        <v>0.95454545454545459</v>
      </c>
      <c r="M524" s="20">
        <v>25</v>
      </c>
      <c r="N524" s="3">
        <f t="shared" si="100"/>
        <v>0.92592592592592593</v>
      </c>
      <c r="O524" s="5">
        <f t="shared" si="101"/>
        <v>7.407407407407407E-2</v>
      </c>
      <c r="AI524" s="3"/>
      <c r="AJ524" s="3"/>
    </row>
    <row r="525" spans="1:36" ht="12.75" customHeight="1">
      <c r="A525" s="32">
        <v>1502</v>
      </c>
      <c r="G525" s="32">
        <v>16</v>
      </c>
      <c r="H525" s="33">
        <v>7</v>
      </c>
      <c r="I525" s="5"/>
      <c r="J525" s="5"/>
      <c r="L525" s="5"/>
      <c r="M525" s="20">
        <v>19</v>
      </c>
      <c r="N525" s="3">
        <f t="shared" si="100"/>
        <v>0.76</v>
      </c>
      <c r="O525" s="5">
        <f t="shared" si="101"/>
        <v>0.24</v>
      </c>
      <c r="AI525" s="3"/>
      <c r="AJ525" s="3"/>
    </row>
    <row r="526" spans="1:36" ht="12.75" customHeight="1">
      <c r="A526" s="31" t="s">
        <v>83</v>
      </c>
      <c r="G526" s="32">
        <v>5</v>
      </c>
      <c r="H526" s="33">
        <v>3</v>
      </c>
      <c r="I526" s="5"/>
      <c r="J526" s="5"/>
      <c r="L526" s="5"/>
      <c r="M526" s="20">
        <v>6</v>
      </c>
      <c r="N526" s="3"/>
      <c r="O526" s="5"/>
      <c r="AI526" s="3"/>
      <c r="AJ526" s="3"/>
    </row>
    <row r="527" spans="1:36" ht="12.75" customHeight="1">
      <c r="A527" s="32">
        <v>1602</v>
      </c>
      <c r="G527" s="32">
        <v>1</v>
      </c>
      <c r="H527" s="33">
        <v>1</v>
      </c>
      <c r="I527" s="5"/>
      <c r="J527" s="5"/>
      <c r="L527" s="5"/>
      <c r="M527" s="20">
        <v>1</v>
      </c>
      <c r="N527" s="3"/>
      <c r="O527" s="5"/>
      <c r="AI527" s="3"/>
      <c r="AJ527" s="3"/>
    </row>
    <row r="528" spans="1:36" ht="12.75" customHeight="1">
      <c r="H528" s="33"/>
      <c r="I528" s="5"/>
      <c r="J528" s="5"/>
      <c r="L528" s="5"/>
      <c r="M528" s="20"/>
      <c r="N528" s="3"/>
      <c r="O528" s="5"/>
      <c r="AI528" s="3"/>
      <c r="AJ528" s="3"/>
    </row>
    <row r="529" spans="1:36" ht="12.75" customHeight="1">
      <c r="H529" s="33"/>
      <c r="I529" s="5"/>
      <c r="J529" s="5"/>
      <c r="L529" s="5"/>
      <c r="M529" s="20"/>
      <c r="N529" s="3"/>
      <c r="O529" s="5"/>
      <c r="AI529" s="3"/>
      <c r="AJ529" s="3"/>
    </row>
    <row r="530" spans="1:36" ht="12.75" customHeight="1">
      <c r="H530" s="33"/>
      <c r="I530" s="5"/>
      <c r="J530" s="5"/>
      <c r="L530" s="5"/>
      <c r="M530" s="20"/>
      <c r="N530" s="3"/>
      <c r="O530" s="5"/>
      <c r="AI530" s="3"/>
      <c r="AJ530" s="3"/>
    </row>
    <row r="531" spans="1:36" ht="12.75" customHeight="1">
      <c r="H531" s="32">
        <f>SUM(H524:H527)</f>
        <v>15</v>
      </c>
      <c r="I531" s="5">
        <f>SUM(H524:H525)/B520</f>
        <v>0.12790697674418605</v>
      </c>
      <c r="J531" s="5">
        <f>H531/B520</f>
        <v>0.1744186046511628</v>
      </c>
      <c r="K531" s="5">
        <f>J531-I531</f>
        <v>4.6511627906976744E-2</v>
      </c>
      <c r="L531" s="5"/>
      <c r="M531" s="6"/>
      <c r="N531" s="6"/>
      <c r="O531" s="5"/>
      <c r="AI531" s="3"/>
      <c r="AJ531" s="3"/>
    </row>
    <row r="532" spans="1:36" ht="12.75" customHeight="1">
      <c r="I532" s="5"/>
      <c r="J532" s="5"/>
      <c r="K532" s="5"/>
      <c r="L532" s="5"/>
      <c r="M532" s="6"/>
      <c r="N532" s="6"/>
      <c r="O532" s="5"/>
      <c r="AI532" s="3"/>
      <c r="AJ532" s="3"/>
    </row>
    <row r="533" spans="1:36" ht="12.75" customHeight="1">
      <c r="I533" s="5"/>
      <c r="J533" s="5"/>
      <c r="K533" s="5"/>
      <c r="L533" s="5"/>
      <c r="M533" s="6"/>
      <c r="N533" s="6"/>
      <c r="O533" s="5"/>
      <c r="AI533" s="3"/>
      <c r="AJ533" s="3"/>
    </row>
    <row r="534" spans="1:36" ht="12.75" customHeight="1">
      <c r="I534" s="5"/>
      <c r="J534" s="5"/>
      <c r="K534" s="5"/>
      <c r="L534" s="5"/>
      <c r="M534" s="6"/>
      <c r="N534" s="6"/>
      <c r="O534" s="5"/>
      <c r="AI534" s="3"/>
      <c r="AJ534" s="3"/>
    </row>
    <row r="535" spans="1:36" ht="12.75" customHeight="1">
      <c r="I535" s="5"/>
      <c r="J535" s="5"/>
      <c r="K535" s="5"/>
      <c r="L535" s="5"/>
      <c r="M535" s="6"/>
      <c r="N535" s="6"/>
      <c r="O535" s="5"/>
      <c r="AI535" s="3"/>
      <c r="AJ535" s="3"/>
    </row>
    <row r="536" spans="1:36" ht="12.75" customHeight="1">
      <c r="I536" s="5"/>
      <c r="J536" s="5"/>
      <c r="K536" s="5"/>
      <c r="L536" s="5"/>
      <c r="M536" s="6"/>
      <c r="N536" s="6"/>
      <c r="O536" s="5"/>
      <c r="AI536" s="3"/>
      <c r="AJ536" s="3"/>
    </row>
    <row r="537" spans="1:36" ht="12.75" customHeight="1">
      <c r="A537" s="44" t="s">
        <v>87</v>
      </c>
      <c r="I537" s="5"/>
      <c r="J537" s="5"/>
      <c r="L537" s="5"/>
      <c r="M537" s="6"/>
      <c r="N537" s="6"/>
      <c r="O537" s="5"/>
      <c r="AI537" s="3"/>
      <c r="AJ537" s="3"/>
    </row>
    <row r="538" spans="1:36" ht="25.5" customHeight="1">
      <c r="B538" s="185" t="s">
        <v>1</v>
      </c>
      <c r="C538" s="186"/>
      <c r="D538" s="186"/>
      <c r="E538" s="186"/>
      <c r="F538" s="186"/>
      <c r="G538" s="186"/>
      <c r="I538" s="7" t="s">
        <v>2</v>
      </c>
      <c r="J538" s="7" t="s">
        <v>3</v>
      </c>
      <c r="K538" s="8" t="s">
        <v>4</v>
      </c>
      <c r="L538" s="7" t="s">
        <v>5</v>
      </c>
      <c r="M538" s="9" t="s">
        <v>6</v>
      </c>
      <c r="N538" s="9" t="s">
        <v>7</v>
      </c>
      <c r="O538" s="5"/>
      <c r="AI538" s="3"/>
      <c r="AJ538" s="3"/>
    </row>
    <row r="539" spans="1:36" ht="12.75" customHeight="1">
      <c r="A539" s="12" t="s">
        <v>9</v>
      </c>
      <c r="B539" s="13">
        <v>1</v>
      </c>
      <c r="C539" s="13">
        <v>2</v>
      </c>
      <c r="D539" s="13">
        <v>3</v>
      </c>
      <c r="E539" s="13">
        <v>4</v>
      </c>
      <c r="F539" s="13">
        <v>5</v>
      </c>
      <c r="G539" s="13">
        <v>6</v>
      </c>
      <c r="H539" s="14" t="s">
        <v>10</v>
      </c>
      <c r="I539" s="41"/>
      <c r="J539" s="15"/>
      <c r="K539" s="16"/>
      <c r="L539" s="17"/>
      <c r="M539" s="6"/>
      <c r="N539" s="6"/>
      <c r="O539" s="5"/>
      <c r="AI539" s="3"/>
      <c r="AJ539" s="3"/>
    </row>
    <row r="540" spans="1:36" ht="12.75" customHeight="1">
      <c r="A540" s="31" t="s">
        <v>75</v>
      </c>
      <c r="B540" s="13">
        <v>1231</v>
      </c>
      <c r="C540" s="13"/>
      <c r="D540" s="13"/>
      <c r="E540" s="13"/>
      <c r="F540" s="13"/>
      <c r="G540" s="13"/>
      <c r="H540" s="19"/>
      <c r="I540" s="41"/>
      <c r="J540" s="15"/>
      <c r="K540" s="16"/>
      <c r="L540" s="17"/>
      <c r="M540" s="20">
        <f>B540</f>
        <v>1231</v>
      </c>
      <c r="N540" s="6"/>
      <c r="O540" s="5"/>
      <c r="AI540" s="3"/>
      <c r="AJ540" s="3"/>
    </row>
    <row r="541" spans="1:36" ht="12.75" customHeight="1">
      <c r="A541" s="32">
        <v>1401</v>
      </c>
      <c r="B541" s="13"/>
      <c r="C541" s="13">
        <v>813</v>
      </c>
      <c r="D541" s="13"/>
      <c r="E541" s="13"/>
      <c r="F541" s="13"/>
      <c r="G541" s="13"/>
      <c r="H541" s="33"/>
      <c r="I541" s="41"/>
      <c r="J541" s="41"/>
      <c r="K541" s="41"/>
      <c r="L541" s="17">
        <f>C541/B540</f>
        <v>0.66043866774979687</v>
      </c>
      <c r="M541" s="20">
        <v>817</v>
      </c>
      <c r="N541" s="3">
        <f t="shared" ref="N541:N544" si="102">M541/M540</f>
        <v>0.66368805848903334</v>
      </c>
      <c r="O541" s="5">
        <f t="shared" ref="O541:O544" si="103">100%-N541</f>
        <v>0.33631194151096666</v>
      </c>
      <c r="AI541" s="3"/>
      <c r="AJ541" s="3"/>
    </row>
    <row r="542" spans="1:36" ht="12.75" customHeight="1">
      <c r="A542" s="32">
        <v>1402</v>
      </c>
      <c r="D542" s="32">
        <v>724</v>
      </c>
      <c r="H542" s="33"/>
      <c r="I542" s="5"/>
      <c r="J542" s="5"/>
      <c r="L542" s="5">
        <f>D542/C541</f>
        <v>0.89052890528905293</v>
      </c>
      <c r="M542" s="20">
        <v>774</v>
      </c>
      <c r="N542" s="3">
        <f t="shared" si="102"/>
        <v>0.94736842105263153</v>
      </c>
      <c r="O542" s="5">
        <f t="shared" si="103"/>
        <v>5.2631578947368474E-2</v>
      </c>
      <c r="P542" s="3">
        <f>M542/M540</f>
        <v>0.62875710804224205</v>
      </c>
      <c r="AI542" s="3"/>
      <c r="AJ542" s="3"/>
    </row>
    <row r="543" spans="1:36" ht="12.75" customHeight="1">
      <c r="A543" s="32">
        <v>1501</v>
      </c>
      <c r="E543" s="32">
        <v>692</v>
      </c>
      <c r="H543" s="33"/>
      <c r="I543" s="5"/>
      <c r="J543" s="5"/>
      <c r="L543" s="5">
        <f>E543/D542</f>
        <v>0.95580110497237569</v>
      </c>
      <c r="M543" s="20">
        <v>752</v>
      </c>
      <c r="N543" s="3">
        <f t="shared" si="102"/>
        <v>0.9715762273901809</v>
      </c>
      <c r="O543" s="5">
        <f t="shared" si="103"/>
        <v>2.8423772609819098E-2</v>
      </c>
      <c r="AI543" s="3"/>
      <c r="AJ543" s="3"/>
    </row>
    <row r="544" spans="1:36" ht="12.75" customHeight="1">
      <c r="A544" s="32">
        <v>1502</v>
      </c>
      <c r="F544" s="32">
        <v>598</v>
      </c>
      <c r="H544" s="33">
        <v>2</v>
      </c>
      <c r="I544" s="5"/>
      <c r="J544" s="5"/>
      <c r="L544" s="5">
        <f>F544/E543</f>
        <v>0.86416184971098264</v>
      </c>
      <c r="M544" s="20">
        <v>699</v>
      </c>
      <c r="N544" s="3">
        <f t="shared" si="102"/>
        <v>0.92952127659574468</v>
      </c>
      <c r="O544" s="5">
        <f t="shared" si="103"/>
        <v>7.0478723404255317E-2</v>
      </c>
      <c r="AI544" s="3"/>
      <c r="AJ544" s="3"/>
    </row>
    <row r="545" spans="1:36" ht="12.75" customHeight="1">
      <c r="A545" s="31" t="s">
        <v>83</v>
      </c>
      <c r="G545" s="32">
        <v>593</v>
      </c>
      <c r="H545" s="33">
        <v>505</v>
      </c>
      <c r="I545" s="5"/>
      <c r="J545" s="5"/>
      <c r="L545" s="5"/>
      <c r="M545" s="20">
        <v>682</v>
      </c>
      <c r="N545" s="3"/>
      <c r="O545" s="5"/>
      <c r="AI545" s="3"/>
      <c r="AJ545" s="3"/>
    </row>
    <row r="546" spans="1:36" ht="12.75" customHeight="1">
      <c r="A546" s="32">
        <v>1602</v>
      </c>
      <c r="G546" s="32">
        <v>88</v>
      </c>
      <c r="H546" s="33">
        <v>43</v>
      </c>
      <c r="I546" s="5"/>
      <c r="J546" s="5"/>
      <c r="L546" s="5"/>
      <c r="M546" s="20">
        <v>88</v>
      </c>
      <c r="N546" s="3"/>
      <c r="O546" s="5"/>
      <c r="AI546" s="3"/>
      <c r="AJ546" s="3"/>
    </row>
    <row r="547" spans="1:36" ht="12.75" customHeight="1">
      <c r="H547" s="33">
        <v>10</v>
      </c>
      <c r="I547" s="5"/>
      <c r="J547" s="5"/>
      <c r="L547" s="5"/>
      <c r="M547" s="20">
        <v>24</v>
      </c>
      <c r="N547" s="3"/>
      <c r="O547" s="5"/>
      <c r="AI547" s="3"/>
      <c r="AJ547" s="3"/>
    </row>
    <row r="548" spans="1:36" ht="12.75" customHeight="1">
      <c r="G548" s="32">
        <v>2</v>
      </c>
      <c r="H548" s="33">
        <v>3</v>
      </c>
      <c r="I548" s="5"/>
      <c r="J548" s="5"/>
      <c r="L548" s="5"/>
      <c r="M548" s="20">
        <v>4</v>
      </c>
      <c r="N548" s="3"/>
      <c r="O548" s="5"/>
      <c r="AI548" s="3"/>
      <c r="AJ548" s="3"/>
    </row>
    <row r="549" spans="1:36" ht="12.75" customHeight="1">
      <c r="H549" s="33"/>
      <c r="I549" s="5"/>
      <c r="J549" s="5"/>
      <c r="L549" s="5"/>
      <c r="M549" s="20"/>
      <c r="N549" s="3"/>
      <c r="O549" s="5"/>
      <c r="AI549" s="3"/>
      <c r="AJ549" s="3"/>
    </row>
    <row r="550" spans="1:36" ht="12.75" customHeight="1">
      <c r="H550" s="32">
        <f>SUM(H544:H548)</f>
        <v>563</v>
      </c>
      <c r="I550" s="5">
        <f>SUM(H544:H545)/B540</f>
        <v>0.41186027619821286</v>
      </c>
      <c r="J550" s="5">
        <f>H550/B540</f>
        <v>0.45735174654752236</v>
      </c>
      <c r="K550" s="5">
        <f>J550-I550</f>
        <v>4.5491470349309504E-2</v>
      </c>
      <c r="L550" s="5"/>
      <c r="M550" s="6"/>
      <c r="N550" s="6"/>
      <c r="O550" s="5"/>
      <c r="AI550" s="3"/>
      <c r="AJ550" s="3"/>
    </row>
    <row r="551" spans="1:36" ht="12.75" customHeight="1">
      <c r="I551" s="5"/>
      <c r="J551" s="5"/>
      <c r="K551" s="5"/>
      <c r="L551" s="5"/>
      <c r="M551" s="6"/>
      <c r="N551" s="6"/>
      <c r="O551" s="5"/>
      <c r="AI551" s="3"/>
      <c r="AJ551" s="3"/>
    </row>
    <row r="552" spans="1:36" ht="12.75" customHeight="1">
      <c r="I552" s="5"/>
      <c r="J552" s="5"/>
      <c r="K552" s="5"/>
      <c r="L552" s="5"/>
      <c r="M552" s="6"/>
      <c r="N552" s="6"/>
      <c r="O552" s="5"/>
      <c r="AI552" s="3"/>
      <c r="AJ552" s="3"/>
    </row>
    <row r="553" spans="1:36" ht="12.75" customHeight="1">
      <c r="I553" s="5"/>
      <c r="J553" s="5"/>
      <c r="K553" s="5"/>
      <c r="L553" s="5"/>
      <c r="M553" s="6"/>
      <c r="N553" s="6"/>
      <c r="O553" s="5"/>
      <c r="AI553" s="3"/>
      <c r="AJ553" s="3"/>
    </row>
    <row r="554" spans="1:36" ht="12.75" customHeight="1">
      <c r="I554" s="5"/>
      <c r="J554" s="5"/>
      <c r="K554" s="5"/>
      <c r="L554" s="5"/>
      <c r="M554" s="6"/>
      <c r="N554" s="6"/>
      <c r="O554" s="5"/>
      <c r="AI554" s="3"/>
      <c r="AJ554" s="3"/>
    </row>
    <row r="555" spans="1:36" ht="12.75" customHeight="1">
      <c r="I555" s="5"/>
      <c r="J555" s="5"/>
      <c r="K555" s="5"/>
      <c r="L555" s="5"/>
      <c r="M555" s="6"/>
      <c r="N555" s="6"/>
      <c r="O555" s="5"/>
      <c r="AI555" s="3"/>
      <c r="AJ555" s="3"/>
    </row>
    <row r="556" spans="1:36" ht="12.75" customHeight="1">
      <c r="I556" s="5"/>
      <c r="J556" s="5"/>
      <c r="K556" s="5"/>
      <c r="L556" s="5"/>
      <c r="M556" s="6"/>
      <c r="N556" s="6"/>
      <c r="O556" s="5"/>
      <c r="AI556" s="3"/>
      <c r="AJ556" s="3"/>
    </row>
    <row r="557" spans="1:36" ht="12.75" customHeight="1">
      <c r="A557" s="44" t="s">
        <v>88</v>
      </c>
      <c r="I557" s="5"/>
      <c r="J557" s="5"/>
      <c r="L557" s="5"/>
      <c r="M557" s="6"/>
      <c r="N557" s="6"/>
      <c r="O557" s="5"/>
      <c r="AI557" s="3"/>
      <c r="AJ557" s="3"/>
    </row>
    <row r="558" spans="1:36" ht="25.5" customHeight="1">
      <c r="B558" s="185" t="s">
        <v>1</v>
      </c>
      <c r="C558" s="186"/>
      <c r="D558" s="186"/>
      <c r="E558" s="186"/>
      <c r="F558" s="186"/>
      <c r="G558" s="186"/>
      <c r="I558" s="7" t="s">
        <v>2</v>
      </c>
      <c r="J558" s="7" t="s">
        <v>3</v>
      </c>
      <c r="K558" s="8" t="s">
        <v>4</v>
      </c>
      <c r="L558" s="7" t="s">
        <v>5</v>
      </c>
      <c r="M558" s="9" t="s">
        <v>6</v>
      </c>
      <c r="N558" s="9" t="s">
        <v>7</v>
      </c>
      <c r="O558" s="5"/>
      <c r="AI558" s="3"/>
      <c r="AJ558" s="3"/>
    </row>
    <row r="559" spans="1:36" ht="12.75" customHeight="1">
      <c r="A559" s="12" t="s">
        <v>9</v>
      </c>
      <c r="B559" s="13">
        <v>1</v>
      </c>
      <c r="C559" s="13">
        <v>2</v>
      </c>
      <c r="D559" s="13">
        <v>3</v>
      </c>
      <c r="E559" s="13">
        <v>4</v>
      </c>
      <c r="F559" s="13">
        <v>5</v>
      </c>
      <c r="G559" s="13">
        <v>6</v>
      </c>
      <c r="H559" s="14" t="s">
        <v>10</v>
      </c>
      <c r="I559" s="41"/>
      <c r="J559" s="15"/>
      <c r="K559" s="16"/>
      <c r="L559" s="17"/>
      <c r="M559" s="6"/>
      <c r="N559" s="6"/>
      <c r="O559" s="5"/>
      <c r="AI559" s="3"/>
      <c r="AJ559" s="3"/>
    </row>
    <row r="560" spans="1:36" ht="12.75" customHeight="1">
      <c r="A560" s="31" t="s">
        <v>76</v>
      </c>
      <c r="B560" s="13">
        <v>58</v>
      </c>
      <c r="C560" s="13"/>
      <c r="D560" s="13"/>
      <c r="E560" s="13"/>
      <c r="F560" s="13"/>
      <c r="G560" s="13"/>
      <c r="H560" s="19"/>
      <c r="I560" s="41"/>
      <c r="J560" s="15"/>
      <c r="K560" s="16"/>
      <c r="L560" s="17"/>
      <c r="M560" s="20">
        <f>B560</f>
        <v>58</v>
      </c>
      <c r="N560" s="6"/>
      <c r="O560" s="5"/>
      <c r="AI560" s="3"/>
      <c r="AJ560" s="3"/>
    </row>
    <row r="561" spans="1:36" ht="12.75" customHeight="1">
      <c r="A561" s="32">
        <v>1402</v>
      </c>
      <c r="B561" s="13"/>
      <c r="C561" s="13">
        <v>18</v>
      </c>
      <c r="D561" s="13"/>
      <c r="E561" s="13"/>
      <c r="F561" s="13"/>
      <c r="G561" s="13"/>
      <c r="H561" s="33"/>
      <c r="I561" s="41"/>
      <c r="J561" s="41"/>
      <c r="K561" s="41"/>
      <c r="L561" s="17">
        <f>C561/B560</f>
        <v>0.31034482758620691</v>
      </c>
      <c r="M561" s="20">
        <v>18</v>
      </c>
      <c r="N561" s="3">
        <f t="shared" ref="N561:N565" si="104">M561/M560</f>
        <v>0.31034482758620691</v>
      </c>
      <c r="O561" s="5">
        <f t="shared" ref="O561:O565" si="105">100%-N561</f>
        <v>0.68965517241379315</v>
      </c>
      <c r="AI561" s="3"/>
      <c r="AJ561" s="3"/>
    </row>
    <row r="562" spans="1:36" ht="12.75" customHeight="1">
      <c r="A562" s="32">
        <v>1501</v>
      </c>
      <c r="D562" s="32">
        <v>13</v>
      </c>
      <c r="H562" s="33"/>
      <c r="I562" s="5"/>
      <c r="J562" s="5"/>
      <c r="L562" s="5">
        <f>D562/C561</f>
        <v>0.72222222222222221</v>
      </c>
      <c r="M562" s="20">
        <v>18</v>
      </c>
      <c r="N562" s="3">
        <f t="shared" si="104"/>
        <v>1</v>
      </c>
      <c r="O562" s="5">
        <f t="shared" si="105"/>
        <v>0</v>
      </c>
      <c r="P562" s="3">
        <f>M562/M560</f>
        <v>0.31034482758620691</v>
      </c>
      <c r="AI562" s="3"/>
      <c r="AJ562" s="3"/>
    </row>
    <row r="563" spans="1:36" ht="12.75" customHeight="1">
      <c r="A563" s="32">
        <v>1502</v>
      </c>
      <c r="E563" s="32">
        <v>13</v>
      </c>
      <c r="H563" s="33"/>
      <c r="I563" s="5"/>
      <c r="J563" s="5"/>
      <c r="L563" s="5">
        <f>E563/D562</f>
        <v>1</v>
      </c>
      <c r="M563" s="20">
        <v>17</v>
      </c>
      <c r="N563" s="3">
        <f t="shared" si="104"/>
        <v>0.94444444444444442</v>
      </c>
      <c r="O563" s="5">
        <f t="shared" si="105"/>
        <v>5.555555555555558E-2</v>
      </c>
      <c r="AI563" s="3"/>
      <c r="AJ563" s="3"/>
    </row>
    <row r="564" spans="1:36" ht="12.75" customHeight="1">
      <c r="A564" s="31" t="s">
        <v>83</v>
      </c>
      <c r="F564" s="32">
        <v>13</v>
      </c>
      <c r="H564" s="33"/>
      <c r="I564" s="5"/>
      <c r="J564" s="5"/>
      <c r="L564" s="5">
        <f>F564/E563</f>
        <v>1</v>
      </c>
      <c r="M564" s="20">
        <v>16</v>
      </c>
      <c r="N564" s="3">
        <f t="shared" si="104"/>
        <v>0.94117647058823528</v>
      </c>
      <c r="O564" s="5">
        <f t="shared" si="105"/>
        <v>5.8823529411764719E-2</v>
      </c>
      <c r="AI564" s="3"/>
      <c r="AJ564" s="3"/>
    </row>
    <row r="565" spans="1:36" ht="12.75" customHeight="1">
      <c r="A565" s="32">
        <v>1602</v>
      </c>
      <c r="G565" s="32">
        <v>7</v>
      </c>
      <c r="H565" s="33">
        <v>3</v>
      </c>
      <c r="I565" s="5"/>
      <c r="J565" s="5"/>
      <c r="L565" s="5">
        <f>G565/F564</f>
        <v>0.53846153846153844</v>
      </c>
      <c r="M565" s="20">
        <v>12</v>
      </c>
      <c r="N565" s="3">
        <f t="shared" si="104"/>
        <v>0.75</v>
      </c>
      <c r="O565" s="5">
        <f t="shared" si="105"/>
        <v>0.25</v>
      </c>
      <c r="AI565" s="3"/>
      <c r="AJ565" s="3"/>
    </row>
    <row r="566" spans="1:36" ht="12.75" customHeight="1">
      <c r="G566" s="32">
        <v>3</v>
      </c>
      <c r="H566" s="33">
        <v>2</v>
      </c>
      <c r="I566" s="5"/>
      <c r="J566" s="5"/>
      <c r="L566" s="5"/>
      <c r="M566" s="20">
        <v>6</v>
      </c>
      <c r="N566" s="3"/>
      <c r="O566" s="5"/>
      <c r="AI566" s="3"/>
      <c r="AJ566" s="3"/>
    </row>
    <row r="567" spans="1:36" ht="12.75" customHeight="1">
      <c r="G567" s="32">
        <v>2</v>
      </c>
      <c r="H567" s="33">
        <v>1</v>
      </c>
      <c r="I567" s="5"/>
      <c r="J567" s="5"/>
      <c r="L567" s="5"/>
      <c r="M567" s="20">
        <v>2</v>
      </c>
      <c r="N567" s="3"/>
      <c r="O567" s="5"/>
      <c r="AI567" s="3"/>
      <c r="AJ567" s="3"/>
    </row>
    <row r="568" spans="1:36" ht="12.75" customHeight="1">
      <c r="H568" s="33"/>
      <c r="I568" s="5"/>
      <c r="J568" s="5"/>
      <c r="L568" s="5"/>
      <c r="M568" s="20"/>
      <c r="N568" s="3"/>
      <c r="O568" s="5"/>
      <c r="AI568" s="3"/>
      <c r="AJ568" s="3"/>
    </row>
    <row r="569" spans="1:36" ht="12.75" customHeight="1">
      <c r="H569" s="33"/>
      <c r="I569" s="5"/>
      <c r="J569" s="5"/>
      <c r="L569" s="5"/>
      <c r="M569" s="20"/>
      <c r="N569" s="3"/>
      <c r="O569" s="5"/>
      <c r="AI569" s="3"/>
      <c r="AJ569" s="3"/>
    </row>
    <row r="570" spans="1:36" ht="12.75" customHeight="1">
      <c r="H570" s="32">
        <f>SUM(H565)</f>
        <v>3</v>
      </c>
      <c r="I570" s="5">
        <f>H565/B560</f>
        <v>5.1724137931034482E-2</v>
      </c>
      <c r="J570" s="5">
        <f>H570/B560</f>
        <v>5.1724137931034482E-2</v>
      </c>
      <c r="K570" s="5">
        <f>J570-I570</f>
        <v>0</v>
      </c>
      <c r="L570" s="5"/>
      <c r="M570" s="6"/>
      <c r="N570" s="6"/>
      <c r="O570" s="5"/>
      <c r="AI570" s="3"/>
      <c r="AJ570" s="3"/>
    </row>
    <row r="571" spans="1:36" ht="12.75" customHeight="1">
      <c r="I571" s="5"/>
      <c r="J571" s="5"/>
      <c r="K571" s="5"/>
      <c r="L571" s="5"/>
      <c r="M571" s="6"/>
      <c r="N571" s="6"/>
      <c r="O571" s="5"/>
      <c r="AI571" s="3"/>
      <c r="AJ571" s="3"/>
    </row>
    <row r="572" spans="1:36" ht="12.75" customHeight="1">
      <c r="I572" s="5"/>
      <c r="J572" s="5"/>
      <c r="K572" s="5"/>
      <c r="L572" s="5"/>
      <c r="M572" s="6"/>
      <c r="N572" s="6"/>
      <c r="O572" s="5"/>
      <c r="AI572" s="3"/>
      <c r="AJ572" s="3"/>
    </row>
    <row r="573" spans="1:36" ht="12.75" customHeight="1">
      <c r="I573" s="5"/>
      <c r="J573" s="5"/>
      <c r="K573" s="5"/>
      <c r="L573" s="5"/>
      <c r="M573" s="6"/>
      <c r="N573" s="6"/>
      <c r="O573" s="5"/>
      <c r="AI573" s="3"/>
      <c r="AJ573" s="3"/>
    </row>
    <row r="574" spans="1:36" ht="12.75" customHeight="1">
      <c r="I574" s="5"/>
      <c r="J574" s="5"/>
      <c r="K574" s="5"/>
      <c r="L574" s="5"/>
      <c r="M574" s="6"/>
      <c r="N574" s="6"/>
      <c r="O574" s="5"/>
      <c r="AI574" s="3"/>
      <c r="AJ574" s="3"/>
    </row>
    <row r="575" spans="1:36" ht="12.75" customHeight="1">
      <c r="I575" s="5"/>
      <c r="J575" s="5"/>
      <c r="K575" s="5"/>
      <c r="L575" s="5"/>
      <c r="M575" s="6"/>
      <c r="N575" s="6"/>
      <c r="O575" s="5"/>
      <c r="AI575" s="3"/>
      <c r="AJ575" s="3"/>
    </row>
    <row r="576" spans="1:36" ht="12.75" customHeight="1">
      <c r="I576" s="5"/>
      <c r="J576" s="5"/>
      <c r="K576" s="5"/>
      <c r="L576" s="5"/>
      <c r="M576" s="6"/>
      <c r="N576" s="6"/>
      <c r="O576" s="5"/>
      <c r="AI576" s="3"/>
      <c r="AJ576" s="3"/>
    </row>
    <row r="577" spans="1:36" ht="12.75" customHeight="1">
      <c r="I577" s="5"/>
      <c r="J577" s="5"/>
      <c r="K577" s="5"/>
      <c r="L577" s="5"/>
      <c r="M577" s="6"/>
      <c r="N577" s="6"/>
      <c r="O577" s="5"/>
      <c r="AI577" s="3"/>
      <c r="AJ577" s="3"/>
    </row>
    <row r="578" spans="1:36" ht="12.75" customHeight="1">
      <c r="I578" s="5"/>
      <c r="J578" s="5"/>
      <c r="K578" s="5"/>
      <c r="L578" s="5"/>
      <c r="M578" s="6"/>
      <c r="N578" s="6"/>
      <c r="O578" s="5"/>
      <c r="AI578" s="3"/>
      <c r="AJ578" s="3"/>
    </row>
    <row r="579" spans="1:36" ht="12.75" customHeight="1">
      <c r="A579" s="44" t="s">
        <v>89</v>
      </c>
      <c r="I579" s="5"/>
      <c r="J579" s="5"/>
      <c r="L579" s="5"/>
      <c r="M579" s="6"/>
      <c r="N579" s="6"/>
      <c r="O579" s="5"/>
      <c r="AI579" s="3"/>
      <c r="AJ579" s="3"/>
    </row>
    <row r="580" spans="1:36" ht="25.5" customHeight="1">
      <c r="B580" s="185" t="s">
        <v>1</v>
      </c>
      <c r="C580" s="186"/>
      <c r="D580" s="186"/>
      <c r="E580" s="186"/>
      <c r="F580" s="186"/>
      <c r="G580" s="186"/>
      <c r="I580" s="7" t="s">
        <v>2</v>
      </c>
      <c r="J580" s="7" t="s">
        <v>3</v>
      </c>
      <c r="K580" s="8" t="s">
        <v>4</v>
      </c>
      <c r="L580" s="7" t="s">
        <v>5</v>
      </c>
      <c r="M580" s="9" t="s">
        <v>6</v>
      </c>
      <c r="N580" s="9" t="s">
        <v>7</v>
      </c>
      <c r="O580" s="5"/>
      <c r="AI580" s="3"/>
      <c r="AJ580" s="3"/>
    </row>
    <row r="581" spans="1:36" ht="12.75" customHeight="1">
      <c r="A581" s="12" t="s">
        <v>9</v>
      </c>
      <c r="B581" s="13">
        <v>1</v>
      </c>
      <c r="C581" s="13">
        <v>2</v>
      </c>
      <c r="D581" s="13">
        <v>3</v>
      </c>
      <c r="E581" s="13">
        <v>4</v>
      </c>
      <c r="F581" s="13">
        <v>5</v>
      </c>
      <c r="G581" s="13">
        <v>6</v>
      </c>
      <c r="H581" s="14" t="s">
        <v>10</v>
      </c>
      <c r="I581" s="41"/>
      <c r="J581" s="15"/>
      <c r="K581" s="16"/>
      <c r="L581" s="17"/>
      <c r="M581" s="6"/>
      <c r="N581" s="6"/>
      <c r="O581" s="5"/>
      <c r="AI581" s="3"/>
      <c r="AJ581" s="3"/>
    </row>
    <row r="582" spans="1:36" ht="12.75" customHeight="1">
      <c r="A582" s="31" t="s">
        <v>90</v>
      </c>
      <c r="B582" s="13">
        <v>1090</v>
      </c>
      <c r="C582" s="13"/>
      <c r="D582" s="13"/>
      <c r="E582" s="13"/>
      <c r="F582" s="13"/>
      <c r="G582" s="13"/>
      <c r="H582" s="19"/>
      <c r="I582" s="41"/>
      <c r="J582" s="15"/>
      <c r="K582" s="16"/>
      <c r="L582" s="17"/>
      <c r="M582" s="20">
        <f>B582</f>
        <v>1090</v>
      </c>
      <c r="N582" s="6"/>
      <c r="O582" s="5"/>
      <c r="AI582" s="3"/>
      <c r="AJ582" s="3"/>
    </row>
    <row r="583" spans="1:36" ht="12.75" customHeight="1">
      <c r="A583" s="32">
        <v>1501</v>
      </c>
      <c r="B583" s="13"/>
      <c r="C583" s="13">
        <v>747</v>
      </c>
      <c r="D583" s="13"/>
      <c r="E583" s="13"/>
      <c r="F583" s="13"/>
      <c r="G583" s="13"/>
      <c r="H583" s="33"/>
      <c r="I583" s="41"/>
      <c r="J583" s="41"/>
      <c r="K583" s="41"/>
      <c r="L583" s="17">
        <f>C583/B582</f>
        <v>0.68532110091743115</v>
      </c>
      <c r="M583" s="20">
        <v>799</v>
      </c>
      <c r="N583" s="3">
        <f t="shared" ref="N583:N586" si="106">M583/M582</f>
        <v>0.73302752293577977</v>
      </c>
      <c r="O583" s="5">
        <f t="shared" ref="O583:O586" si="107">100%-N583</f>
        <v>0.26697247706422023</v>
      </c>
      <c r="AI583" s="3"/>
      <c r="AJ583" s="3"/>
    </row>
    <row r="584" spans="1:36" ht="12.75" customHeight="1">
      <c r="A584" s="32">
        <v>1502</v>
      </c>
      <c r="D584" s="32">
        <v>645</v>
      </c>
      <c r="I584" s="5"/>
      <c r="J584" s="5"/>
      <c r="L584" s="5">
        <f>D584/C583</f>
        <v>0.86345381526104414</v>
      </c>
      <c r="M584" s="20">
        <v>754</v>
      </c>
      <c r="N584" s="3">
        <f t="shared" si="106"/>
        <v>0.94367959949937419</v>
      </c>
      <c r="O584" s="5">
        <f t="shared" si="107"/>
        <v>5.6320400500625811E-2</v>
      </c>
      <c r="P584" s="3">
        <f>M584/M582</f>
        <v>0.69174311926605503</v>
      </c>
      <c r="AI584" s="3"/>
      <c r="AJ584" s="3"/>
    </row>
    <row r="585" spans="1:36" ht="12.75" customHeight="1">
      <c r="A585" s="31" t="s">
        <v>83</v>
      </c>
      <c r="E585" s="32">
        <v>628</v>
      </c>
      <c r="I585" s="5"/>
      <c r="J585" s="5"/>
      <c r="L585" s="5">
        <f>E585/D584</f>
        <v>0.97364341085271322</v>
      </c>
      <c r="M585" s="20">
        <v>719</v>
      </c>
      <c r="N585" s="3">
        <f t="shared" si="106"/>
        <v>0.95358090185676392</v>
      </c>
      <c r="O585" s="5">
        <f t="shared" si="107"/>
        <v>4.6419098143236082E-2</v>
      </c>
      <c r="AI585" s="3"/>
      <c r="AJ585" s="3"/>
    </row>
    <row r="586" spans="1:36" ht="12.75" customHeight="1">
      <c r="A586" s="32">
        <v>1602</v>
      </c>
      <c r="F586" s="32">
        <v>527</v>
      </c>
      <c r="I586" s="5"/>
      <c r="J586" s="5"/>
      <c r="L586" s="5">
        <f>F586/E585</f>
        <v>0.83917197452229297</v>
      </c>
      <c r="M586" s="20">
        <v>692</v>
      </c>
      <c r="N586" s="3">
        <f t="shared" si="106"/>
        <v>0.9624478442280946</v>
      </c>
      <c r="O586" s="5">
        <f t="shared" si="107"/>
        <v>3.7552155771905404E-2</v>
      </c>
      <c r="AI586" s="3"/>
      <c r="AJ586" s="3"/>
    </row>
    <row r="587" spans="1:36" ht="12.75" customHeight="1">
      <c r="A587" s="32">
        <v>1701</v>
      </c>
      <c r="G587" s="32">
        <v>578</v>
      </c>
      <c r="H587" s="32">
        <v>442</v>
      </c>
      <c r="I587" s="5"/>
      <c r="J587" s="5"/>
      <c r="L587" s="5"/>
      <c r="M587" s="6">
        <v>678</v>
      </c>
      <c r="N587" s="6"/>
      <c r="O587" s="5"/>
      <c r="AI587" s="3"/>
      <c r="AJ587" s="3"/>
    </row>
    <row r="588" spans="1:36" ht="12.75" customHeight="1">
      <c r="A588" s="32">
        <v>1702</v>
      </c>
      <c r="G588" s="32">
        <v>122</v>
      </c>
      <c r="H588" s="32">
        <v>98</v>
      </c>
      <c r="I588" s="5"/>
      <c r="J588" s="5"/>
      <c r="L588" s="5"/>
      <c r="M588" s="6">
        <v>147</v>
      </c>
      <c r="N588" s="6"/>
      <c r="O588" s="5"/>
      <c r="AI588" s="3"/>
      <c r="AJ588" s="3"/>
    </row>
    <row r="589" spans="1:36" ht="12.75" customHeight="1">
      <c r="A589" s="32">
        <v>1801</v>
      </c>
      <c r="G589" s="32">
        <v>33</v>
      </c>
      <c r="H589" s="32">
        <v>28</v>
      </c>
      <c r="I589" s="5"/>
      <c r="J589" s="5"/>
      <c r="L589" s="5"/>
      <c r="M589" s="6">
        <v>39</v>
      </c>
      <c r="N589" s="6"/>
      <c r="O589" s="5"/>
      <c r="AI589" s="3"/>
      <c r="AJ589" s="3"/>
    </row>
    <row r="590" spans="1:36" ht="12.75" customHeight="1">
      <c r="A590" s="32">
        <v>1802</v>
      </c>
      <c r="G590" s="32">
        <v>5</v>
      </c>
      <c r="H590" s="32">
        <v>4</v>
      </c>
      <c r="I590" s="5"/>
      <c r="J590" s="5"/>
      <c r="L590" s="5"/>
      <c r="M590" s="6">
        <v>5</v>
      </c>
      <c r="N590" s="6"/>
      <c r="O590" s="5"/>
      <c r="AI590" s="3"/>
      <c r="AJ590" s="3"/>
    </row>
    <row r="591" spans="1:36" ht="12.75" customHeight="1">
      <c r="I591" s="5"/>
      <c r="J591" s="5"/>
      <c r="L591" s="5"/>
      <c r="M591" s="6"/>
      <c r="N591" s="6"/>
      <c r="O591" s="5"/>
      <c r="AI591" s="3"/>
      <c r="AJ591" s="3"/>
    </row>
    <row r="592" spans="1:36" ht="12.75" customHeight="1">
      <c r="H592" s="32">
        <f>SUM(H587:H590)</f>
        <v>572</v>
      </c>
      <c r="I592" s="5">
        <f>H587/B582</f>
        <v>0.40550458715596333</v>
      </c>
      <c r="J592" s="5">
        <f>H592/B582</f>
        <v>0.52477064220183489</v>
      </c>
      <c r="K592" s="5">
        <f>J592-I592</f>
        <v>0.11926605504587157</v>
      </c>
      <c r="L592" s="5"/>
      <c r="M592" s="6"/>
      <c r="N592" s="6"/>
      <c r="O592" s="5"/>
      <c r="AI592" s="3"/>
      <c r="AJ592" s="3"/>
    </row>
    <row r="593" spans="1:36" ht="12.75" customHeight="1">
      <c r="I593" s="5"/>
      <c r="J593" s="5"/>
      <c r="L593" s="5"/>
      <c r="M593" s="6"/>
      <c r="N593" s="6"/>
      <c r="O593" s="5"/>
      <c r="AI593" s="3"/>
      <c r="AJ593" s="3"/>
    </row>
    <row r="594" spans="1:36" ht="12.75" customHeight="1">
      <c r="I594" s="5"/>
      <c r="J594" s="5"/>
      <c r="L594" s="5"/>
      <c r="M594" s="6"/>
      <c r="N594" s="6"/>
      <c r="O594" s="5"/>
      <c r="AI594" s="3"/>
      <c r="AJ594" s="3"/>
    </row>
    <row r="595" spans="1:36" ht="12.75" customHeight="1">
      <c r="I595" s="5"/>
      <c r="J595" s="5"/>
      <c r="L595" s="5"/>
      <c r="M595" s="6"/>
      <c r="N595" s="6"/>
      <c r="O595" s="5"/>
      <c r="AI595" s="3"/>
      <c r="AJ595" s="3"/>
    </row>
    <row r="596" spans="1:36" ht="12.75" customHeight="1">
      <c r="A596" s="44" t="s">
        <v>91</v>
      </c>
      <c r="I596" s="5"/>
      <c r="J596" s="5"/>
      <c r="L596" s="5"/>
      <c r="M596" s="6"/>
      <c r="N596" s="6"/>
      <c r="O596" s="5"/>
      <c r="AI596" s="3"/>
      <c r="AJ596" s="3"/>
    </row>
    <row r="597" spans="1:36" ht="25.5" customHeight="1">
      <c r="B597" s="185" t="s">
        <v>1</v>
      </c>
      <c r="C597" s="186"/>
      <c r="D597" s="186"/>
      <c r="E597" s="186"/>
      <c r="F597" s="186"/>
      <c r="G597" s="186"/>
      <c r="I597" s="7" t="s">
        <v>2</v>
      </c>
      <c r="J597" s="7" t="s">
        <v>3</v>
      </c>
      <c r="K597" s="8" t="s">
        <v>4</v>
      </c>
      <c r="L597" s="7" t="s">
        <v>5</v>
      </c>
      <c r="M597" s="9" t="s">
        <v>6</v>
      </c>
      <c r="N597" s="9" t="s">
        <v>7</v>
      </c>
      <c r="O597" s="5"/>
      <c r="AI597" s="3"/>
      <c r="AJ597" s="3"/>
    </row>
    <row r="598" spans="1:36" ht="12.75" customHeight="1">
      <c r="A598" s="12" t="s">
        <v>9</v>
      </c>
      <c r="B598" s="13">
        <v>1</v>
      </c>
      <c r="C598" s="13">
        <v>2</v>
      </c>
      <c r="D598" s="13">
        <v>3</v>
      </c>
      <c r="E598" s="13">
        <v>4</v>
      </c>
      <c r="F598" s="13">
        <v>5</v>
      </c>
      <c r="G598" s="13">
        <v>6</v>
      </c>
      <c r="H598" s="14" t="s">
        <v>10</v>
      </c>
      <c r="I598" s="41"/>
      <c r="J598" s="15"/>
      <c r="K598" s="16"/>
      <c r="L598" s="17"/>
      <c r="M598" s="6"/>
      <c r="N598" s="6"/>
      <c r="O598" s="5"/>
      <c r="AI598" s="3"/>
      <c r="AJ598" s="3"/>
    </row>
    <row r="599" spans="1:36" ht="12.75" customHeight="1">
      <c r="A599" s="31" t="s">
        <v>92</v>
      </c>
      <c r="B599" s="13">
        <v>103</v>
      </c>
      <c r="C599" s="13"/>
      <c r="D599" s="13"/>
      <c r="E599" s="13"/>
      <c r="F599" s="13"/>
      <c r="G599" s="13"/>
      <c r="H599" s="19"/>
      <c r="I599" s="41"/>
      <c r="J599" s="15"/>
      <c r="K599" s="16"/>
      <c r="L599" s="17"/>
      <c r="M599" s="20">
        <f>B599</f>
        <v>103</v>
      </c>
      <c r="N599" s="6"/>
      <c r="O599" s="5"/>
      <c r="AI599" s="3"/>
      <c r="AJ599" s="3"/>
    </row>
    <row r="600" spans="1:36" ht="12.75" customHeight="1">
      <c r="A600" s="32">
        <v>1502</v>
      </c>
      <c r="B600" s="13"/>
      <c r="C600" s="32">
        <v>55</v>
      </c>
      <c r="D600" s="13"/>
      <c r="E600" s="13"/>
      <c r="F600" s="13"/>
      <c r="G600" s="13"/>
      <c r="H600" s="33"/>
      <c r="I600" s="41"/>
      <c r="J600" s="41"/>
      <c r="K600" s="41"/>
      <c r="L600" s="17">
        <f>C600/B599</f>
        <v>0.53398058252427183</v>
      </c>
      <c r="M600" s="20">
        <v>61</v>
      </c>
      <c r="N600" s="3">
        <f t="shared" ref="N600:N604" si="108">M600/M599</f>
        <v>0.59223300970873782</v>
      </c>
      <c r="O600" s="5">
        <f t="shared" ref="O600:O604" si="109">100%-N600</f>
        <v>0.40776699029126218</v>
      </c>
      <c r="AI600" s="3"/>
      <c r="AJ600" s="3"/>
    </row>
    <row r="601" spans="1:36" ht="12.75" customHeight="1">
      <c r="A601" s="31" t="s">
        <v>83</v>
      </c>
      <c r="D601" s="32">
        <v>45</v>
      </c>
      <c r="I601" s="5"/>
      <c r="J601" s="5"/>
      <c r="L601" s="5">
        <f>D601/C600</f>
        <v>0.81818181818181823</v>
      </c>
      <c r="M601" s="20">
        <v>57</v>
      </c>
      <c r="N601" s="3">
        <f t="shared" si="108"/>
        <v>0.93442622950819676</v>
      </c>
      <c r="O601" s="5">
        <f t="shared" si="109"/>
        <v>6.557377049180324E-2</v>
      </c>
      <c r="P601" s="3">
        <f>M601/M599</f>
        <v>0.55339805825242716</v>
      </c>
      <c r="AI601" s="3"/>
      <c r="AJ601" s="3"/>
    </row>
    <row r="602" spans="1:36" ht="12.75" customHeight="1">
      <c r="A602" s="32">
        <v>1602</v>
      </c>
      <c r="E602" s="32">
        <v>37</v>
      </c>
      <c r="I602" s="5"/>
      <c r="J602" s="5"/>
      <c r="L602" s="5">
        <f>E602/D601</f>
        <v>0.82222222222222219</v>
      </c>
      <c r="M602" s="20">
        <v>49</v>
      </c>
      <c r="N602" s="3">
        <f t="shared" si="108"/>
        <v>0.85964912280701755</v>
      </c>
      <c r="O602" s="5">
        <f t="shared" si="109"/>
        <v>0.14035087719298245</v>
      </c>
      <c r="AI602" s="3"/>
      <c r="AJ602" s="3"/>
    </row>
    <row r="603" spans="1:36" ht="12.75" customHeight="1">
      <c r="A603" s="32">
        <v>1701</v>
      </c>
      <c r="F603" s="32">
        <v>31</v>
      </c>
      <c r="I603" s="5"/>
      <c r="J603" s="5"/>
      <c r="L603" s="5">
        <f>F603/E602</f>
        <v>0.83783783783783783</v>
      </c>
      <c r="M603" s="20">
        <v>42</v>
      </c>
      <c r="N603" s="3">
        <f t="shared" si="108"/>
        <v>0.8571428571428571</v>
      </c>
      <c r="O603" s="5">
        <f t="shared" si="109"/>
        <v>0.1428571428571429</v>
      </c>
      <c r="AI603" s="3"/>
      <c r="AJ603" s="3"/>
    </row>
    <row r="604" spans="1:36" ht="12.75" customHeight="1">
      <c r="A604" s="69">
        <v>1702</v>
      </c>
      <c r="B604" s="69"/>
      <c r="C604" s="69"/>
      <c r="D604" s="69"/>
      <c r="E604" s="69"/>
      <c r="F604" s="69"/>
      <c r="G604" s="69">
        <v>24</v>
      </c>
      <c r="H604" s="69">
        <v>17</v>
      </c>
      <c r="I604" s="70"/>
      <c r="J604" s="70"/>
      <c r="K604" s="69"/>
      <c r="L604" s="70">
        <f>G604/F603</f>
        <v>0.77419354838709675</v>
      </c>
      <c r="M604" s="111">
        <v>30</v>
      </c>
      <c r="N604" s="72">
        <f t="shared" si="108"/>
        <v>0.7142857142857143</v>
      </c>
      <c r="O604" s="70">
        <f t="shared" si="109"/>
        <v>0.2857142857142857</v>
      </c>
      <c r="AI604" s="3"/>
      <c r="AJ604" s="3"/>
    </row>
    <row r="605" spans="1:36" ht="12.75" customHeight="1">
      <c r="A605" s="32">
        <v>1801</v>
      </c>
      <c r="G605" s="32">
        <v>8</v>
      </c>
      <c r="H605" s="32">
        <v>5</v>
      </c>
      <c r="I605" s="5"/>
      <c r="J605" s="5"/>
      <c r="L605" s="5"/>
      <c r="M605" s="20">
        <v>11</v>
      </c>
      <c r="N605" s="3"/>
      <c r="O605" s="5"/>
      <c r="AI605" s="3"/>
      <c r="AJ605" s="3"/>
    </row>
    <row r="606" spans="1:36" ht="12.75" customHeight="1">
      <c r="A606" s="32">
        <v>1802</v>
      </c>
      <c r="G606" s="32">
        <v>2</v>
      </c>
      <c r="H606" s="32">
        <v>2</v>
      </c>
      <c r="I606" s="5"/>
      <c r="J606" s="5"/>
      <c r="L606" s="5"/>
      <c r="M606" s="20">
        <v>2</v>
      </c>
      <c r="N606" s="3"/>
      <c r="O606" s="5"/>
      <c r="AI606" s="3"/>
      <c r="AJ606" s="3"/>
    </row>
    <row r="607" spans="1:36" ht="12.75" customHeight="1">
      <c r="I607" s="5"/>
      <c r="J607" s="5"/>
      <c r="L607" s="5"/>
      <c r="M607" s="6"/>
      <c r="N607" s="6"/>
      <c r="O607" s="5"/>
      <c r="AI607" s="3"/>
      <c r="AJ607" s="3"/>
    </row>
    <row r="608" spans="1:36" ht="12.75" customHeight="1">
      <c r="I608" s="5"/>
      <c r="J608" s="5"/>
      <c r="L608" s="5"/>
      <c r="M608" s="6"/>
      <c r="N608" s="6"/>
      <c r="O608" s="5"/>
      <c r="AI608" s="3"/>
      <c r="AJ608" s="3"/>
    </row>
    <row r="609" spans="1:36" ht="12.75" customHeight="1">
      <c r="H609" s="32">
        <f>SUM(H604:H606)</f>
        <v>24</v>
      </c>
      <c r="I609" s="5">
        <f>H604/B599</f>
        <v>0.1650485436893204</v>
      </c>
      <c r="J609" s="5">
        <f>H609/B599</f>
        <v>0.23300970873786409</v>
      </c>
      <c r="K609" s="5">
        <f>J609-I609</f>
        <v>6.7961165048543687E-2</v>
      </c>
      <c r="L609" s="5"/>
      <c r="M609" s="6"/>
      <c r="N609" s="6"/>
      <c r="O609" s="5"/>
      <c r="AI609" s="3"/>
      <c r="AJ609" s="3"/>
    </row>
    <row r="610" spans="1:36" ht="12.75" customHeight="1">
      <c r="I610" s="5"/>
      <c r="J610" s="5"/>
      <c r="L610" s="5"/>
      <c r="M610" s="6"/>
      <c r="N610" s="6"/>
      <c r="O610" s="5"/>
      <c r="AI610" s="3"/>
      <c r="AJ610" s="3"/>
    </row>
    <row r="611" spans="1:36" ht="12.75" customHeight="1">
      <c r="I611" s="5"/>
      <c r="J611" s="5"/>
      <c r="L611" s="5"/>
      <c r="M611" s="6"/>
      <c r="N611" s="6"/>
      <c r="O611" s="5"/>
      <c r="AI611" s="3"/>
      <c r="AJ611" s="3"/>
    </row>
    <row r="612" spans="1:36" ht="12.75" customHeight="1">
      <c r="I612" s="5"/>
      <c r="J612" s="5"/>
      <c r="L612" s="5"/>
      <c r="M612" s="6"/>
      <c r="N612" s="6"/>
      <c r="O612" s="5"/>
      <c r="AI612" s="3"/>
      <c r="AJ612" s="3"/>
    </row>
    <row r="613" spans="1:36" ht="12.75" customHeight="1">
      <c r="A613" s="44" t="s">
        <v>93</v>
      </c>
      <c r="I613" s="5"/>
      <c r="J613" s="5"/>
      <c r="L613" s="5"/>
      <c r="M613" s="6"/>
      <c r="N613" s="6"/>
      <c r="O613" s="5"/>
      <c r="AI613" s="3"/>
      <c r="AJ613" s="3"/>
    </row>
    <row r="614" spans="1:36" ht="25.5" customHeight="1">
      <c r="B614" s="185" t="s">
        <v>1</v>
      </c>
      <c r="C614" s="186"/>
      <c r="D614" s="186"/>
      <c r="E614" s="186"/>
      <c r="F614" s="186"/>
      <c r="G614" s="186"/>
      <c r="I614" s="7" t="s">
        <v>2</v>
      </c>
      <c r="J614" s="7" t="s">
        <v>3</v>
      </c>
      <c r="K614" s="8" t="s">
        <v>4</v>
      </c>
      <c r="L614" s="7" t="s">
        <v>5</v>
      </c>
      <c r="M614" s="9" t="s">
        <v>6</v>
      </c>
      <c r="N614" s="9" t="s">
        <v>7</v>
      </c>
      <c r="O614" s="5"/>
      <c r="AI614" s="3"/>
      <c r="AJ614" s="3"/>
    </row>
    <row r="615" spans="1:36" ht="12.75" customHeight="1">
      <c r="A615" s="12" t="s">
        <v>9</v>
      </c>
      <c r="B615" s="13">
        <v>1</v>
      </c>
      <c r="C615" s="13">
        <v>2</v>
      </c>
      <c r="D615" s="13">
        <v>3</v>
      </c>
      <c r="E615" s="13">
        <v>4</v>
      </c>
      <c r="F615" s="13">
        <v>5</v>
      </c>
      <c r="G615" s="13">
        <v>6</v>
      </c>
      <c r="H615" s="14" t="s">
        <v>10</v>
      </c>
      <c r="I615" s="41"/>
      <c r="J615" s="15"/>
      <c r="K615" s="16"/>
      <c r="L615" s="17"/>
      <c r="M615" s="6"/>
      <c r="N615" s="6"/>
      <c r="O615" s="5"/>
      <c r="AI615" s="3"/>
      <c r="AJ615" s="3"/>
    </row>
    <row r="616" spans="1:36" ht="12.75" customHeight="1">
      <c r="A616" s="31" t="s">
        <v>94</v>
      </c>
      <c r="B616" s="13">
        <v>1114</v>
      </c>
      <c r="C616" s="13"/>
      <c r="D616" s="13"/>
      <c r="E616" s="13"/>
      <c r="F616" s="13"/>
      <c r="G616" s="13"/>
      <c r="H616" s="19"/>
      <c r="I616" s="41"/>
      <c r="J616" s="15"/>
      <c r="K616" s="16"/>
      <c r="L616" s="17"/>
      <c r="M616" s="20">
        <f>B616</f>
        <v>1114</v>
      </c>
      <c r="N616" s="6"/>
      <c r="O616" s="5"/>
      <c r="AI616" s="3"/>
      <c r="AJ616" s="3"/>
    </row>
    <row r="617" spans="1:36" ht="12.75" customHeight="1">
      <c r="A617" s="31" t="s">
        <v>83</v>
      </c>
      <c r="B617" s="13"/>
      <c r="C617" s="13">
        <v>860</v>
      </c>
      <c r="D617" s="13"/>
      <c r="E617" s="13"/>
      <c r="F617" s="13"/>
      <c r="G617" s="13"/>
      <c r="H617" s="33"/>
      <c r="I617" s="41"/>
      <c r="J617" s="41"/>
      <c r="K617" s="41"/>
      <c r="L617" s="17">
        <f>C617/B616</f>
        <v>0.7719928186714542</v>
      </c>
      <c r="M617" s="20">
        <v>891</v>
      </c>
      <c r="N617" s="3">
        <f t="shared" ref="N617:N621" si="110">M617/M616</f>
        <v>0.79982046678635543</v>
      </c>
      <c r="O617" s="5">
        <f t="shared" ref="O617:O621" si="111">100%-N617</f>
        <v>0.20017953321364457</v>
      </c>
      <c r="AI617" s="3"/>
      <c r="AJ617" s="3"/>
    </row>
    <row r="618" spans="1:36" ht="12.75" customHeight="1">
      <c r="A618" s="32">
        <v>1602</v>
      </c>
      <c r="D618" s="32">
        <v>742</v>
      </c>
      <c r="I618" s="5"/>
      <c r="J618" s="5"/>
      <c r="L618" s="5">
        <f>D618/C617</f>
        <v>0.86279069767441863</v>
      </c>
      <c r="M618" s="20">
        <v>838</v>
      </c>
      <c r="N618" s="3">
        <f t="shared" si="110"/>
        <v>0.94051627384960723</v>
      </c>
      <c r="O618" s="5">
        <f t="shared" si="111"/>
        <v>5.9483726150392768E-2</v>
      </c>
      <c r="P618" s="3">
        <f>M618/M616</f>
        <v>0.75224416517055659</v>
      </c>
      <c r="AI618" s="3"/>
      <c r="AJ618" s="3"/>
    </row>
    <row r="619" spans="1:36" ht="12.75" customHeight="1">
      <c r="A619" s="32">
        <v>1701</v>
      </c>
      <c r="E619" s="32">
        <v>742</v>
      </c>
      <c r="I619" s="5"/>
      <c r="J619" s="5"/>
      <c r="L619" s="5">
        <f>E619/D618</f>
        <v>1</v>
      </c>
      <c r="M619" s="6">
        <v>838</v>
      </c>
      <c r="N619" s="3">
        <f t="shared" si="110"/>
        <v>1</v>
      </c>
      <c r="O619" s="5">
        <f t="shared" si="111"/>
        <v>0</v>
      </c>
      <c r="AI619" s="3"/>
      <c r="AJ619" s="3"/>
    </row>
    <row r="620" spans="1:36" ht="12.75" customHeight="1">
      <c r="A620" s="32">
        <v>1702</v>
      </c>
      <c r="F620" s="32">
        <v>685</v>
      </c>
      <c r="I620" s="5"/>
      <c r="J620" s="5"/>
      <c r="L620" s="5">
        <f>F620/E619</f>
        <v>0.9231805929919138</v>
      </c>
      <c r="M620" s="6">
        <v>774</v>
      </c>
      <c r="N620" s="3">
        <f t="shared" si="110"/>
        <v>0.92362768496420045</v>
      </c>
      <c r="O620" s="5">
        <f t="shared" si="111"/>
        <v>7.6372315035799554E-2</v>
      </c>
      <c r="AI620" s="3"/>
      <c r="AJ620" s="3"/>
    </row>
    <row r="621" spans="1:36" ht="12.75" customHeight="1">
      <c r="A621" s="69">
        <v>1801</v>
      </c>
      <c r="B621" s="69"/>
      <c r="C621" s="69"/>
      <c r="D621" s="69"/>
      <c r="E621" s="69"/>
      <c r="F621" s="69"/>
      <c r="G621" s="69">
        <v>685</v>
      </c>
      <c r="H621" s="69">
        <v>554</v>
      </c>
      <c r="I621" s="70"/>
      <c r="J621" s="70"/>
      <c r="K621" s="69"/>
      <c r="L621" s="70">
        <f>G621/F620</f>
        <v>1</v>
      </c>
      <c r="M621" s="71">
        <v>740</v>
      </c>
      <c r="N621" s="72">
        <f t="shared" si="110"/>
        <v>0.95607235142118863</v>
      </c>
      <c r="O621" s="70">
        <f t="shared" si="111"/>
        <v>4.3927648578811374E-2</v>
      </c>
      <c r="AI621" s="3"/>
      <c r="AJ621" s="3"/>
    </row>
    <row r="622" spans="1:36" ht="12.75" customHeight="1">
      <c r="A622" s="32">
        <v>1802</v>
      </c>
      <c r="G622" s="32">
        <v>134</v>
      </c>
      <c r="H622" s="32">
        <v>105</v>
      </c>
      <c r="I622" s="5"/>
      <c r="J622" s="5"/>
      <c r="L622" s="5"/>
      <c r="M622" s="6">
        <v>160</v>
      </c>
      <c r="N622" s="6"/>
      <c r="O622" s="5"/>
      <c r="AI622" s="3"/>
      <c r="AJ622" s="3"/>
    </row>
    <row r="623" spans="1:36" ht="12.75" customHeight="1">
      <c r="A623" s="32">
        <v>1901</v>
      </c>
      <c r="G623" s="32">
        <v>27</v>
      </c>
      <c r="H623" s="32">
        <v>28</v>
      </c>
      <c r="I623" s="5"/>
      <c r="J623" s="5"/>
      <c r="L623" s="5"/>
      <c r="M623" s="6">
        <v>34</v>
      </c>
      <c r="N623" s="6"/>
      <c r="O623" s="5"/>
      <c r="AI623" s="3"/>
      <c r="AJ623" s="3"/>
    </row>
    <row r="624" spans="1:36" ht="12.75" customHeight="1">
      <c r="A624" s="32">
        <v>1902</v>
      </c>
      <c r="G624" s="32">
        <v>3</v>
      </c>
      <c r="H624" s="32">
        <v>3</v>
      </c>
      <c r="I624" s="5"/>
      <c r="J624" s="5"/>
      <c r="L624" s="5"/>
      <c r="M624" s="6">
        <v>3</v>
      </c>
      <c r="N624" s="6"/>
      <c r="O624" s="5"/>
      <c r="AI624" s="3"/>
      <c r="AJ624" s="3"/>
    </row>
    <row r="625" spans="1:36" ht="12.75" customHeight="1">
      <c r="A625" s="32">
        <v>2001</v>
      </c>
      <c r="G625" s="32">
        <v>1</v>
      </c>
      <c r="H625" s="32">
        <v>1</v>
      </c>
      <c r="I625" s="5"/>
      <c r="J625" s="5"/>
      <c r="L625" s="5"/>
      <c r="M625" s="6">
        <v>1</v>
      </c>
      <c r="N625" s="6"/>
      <c r="O625" s="5"/>
      <c r="AI625" s="3"/>
      <c r="AJ625" s="3"/>
    </row>
    <row r="626" spans="1:36" ht="12.75" customHeight="1">
      <c r="H626" s="32">
        <f>SUM(H619:H625)</f>
        <v>691</v>
      </c>
      <c r="I626" s="5">
        <f>H621/B616</f>
        <v>0.49730700179533216</v>
      </c>
      <c r="J626" s="5">
        <f>H626/B616</f>
        <v>0.6202872531418312</v>
      </c>
      <c r="K626" s="5">
        <f>J626-I626</f>
        <v>0.12298025134649904</v>
      </c>
      <c r="L626" s="5"/>
      <c r="M626" s="6"/>
      <c r="N626" s="6"/>
      <c r="O626" s="5"/>
      <c r="AI626" s="3"/>
      <c r="AJ626" s="3"/>
    </row>
    <row r="627" spans="1:36" ht="12.75" customHeight="1">
      <c r="I627" s="5"/>
      <c r="J627" s="5"/>
      <c r="L627" s="5"/>
      <c r="M627" s="6"/>
      <c r="N627" s="6"/>
      <c r="O627" s="5"/>
      <c r="AI627" s="3"/>
      <c r="AJ627" s="3"/>
    </row>
    <row r="628" spans="1:36" ht="12.75" customHeight="1">
      <c r="A628" s="44" t="s">
        <v>95</v>
      </c>
      <c r="I628" s="5"/>
      <c r="J628" s="5"/>
      <c r="L628" s="5"/>
      <c r="M628" s="6"/>
      <c r="N628" s="6"/>
      <c r="O628" s="5"/>
      <c r="AI628" s="3"/>
      <c r="AJ628" s="3"/>
    </row>
    <row r="629" spans="1:36" ht="25.5" customHeight="1">
      <c r="B629" s="185" t="s">
        <v>1</v>
      </c>
      <c r="C629" s="186"/>
      <c r="D629" s="186"/>
      <c r="E629" s="186"/>
      <c r="F629" s="186"/>
      <c r="G629" s="186"/>
      <c r="I629" s="7" t="s">
        <v>2</v>
      </c>
      <c r="J629" s="7" t="s">
        <v>3</v>
      </c>
      <c r="K629" s="8" t="s">
        <v>4</v>
      </c>
      <c r="L629" s="7" t="s">
        <v>5</v>
      </c>
      <c r="M629" s="9" t="s">
        <v>6</v>
      </c>
      <c r="N629" s="9" t="s">
        <v>7</v>
      </c>
      <c r="O629" s="5"/>
      <c r="AI629" s="3"/>
      <c r="AJ629" s="3"/>
    </row>
    <row r="630" spans="1:36" ht="12.75" customHeight="1">
      <c r="A630" s="12" t="s">
        <v>9</v>
      </c>
      <c r="B630" s="13">
        <v>1</v>
      </c>
      <c r="C630" s="13">
        <v>2</v>
      </c>
      <c r="D630" s="13">
        <v>3</v>
      </c>
      <c r="E630" s="13">
        <v>4</v>
      </c>
      <c r="F630" s="13">
        <v>5</v>
      </c>
      <c r="G630" s="13">
        <v>6</v>
      </c>
      <c r="H630" s="14" t="s">
        <v>10</v>
      </c>
      <c r="I630" s="41"/>
      <c r="J630" s="15"/>
      <c r="K630" s="16"/>
      <c r="L630" s="17"/>
      <c r="M630" s="6"/>
      <c r="N630" s="6"/>
      <c r="O630" s="5"/>
      <c r="AI630" s="3"/>
      <c r="AJ630" s="3"/>
    </row>
    <row r="631" spans="1:36" ht="12.75" customHeight="1">
      <c r="A631" s="31" t="s">
        <v>83</v>
      </c>
      <c r="B631" s="13">
        <v>75</v>
      </c>
      <c r="C631" s="13"/>
      <c r="D631" s="13"/>
      <c r="E631" s="13"/>
      <c r="F631" s="13"/>
      <c r="G631" s="13"/>
      <c r="H631" s="19"/>
      <c r="I631" s="41"/>
      <c r="J631" s="15"/>
      <c r="K631" s="16"/>
      <c r="L631" s="17"/>
      <c r="M631" s="20">
        <f>B631</f>
        <v>75</v>
      </c>
      <c r="N631" s="6"/>
      <c r="O631" s="5"/>
      <c r="AI631" s="3"/>
      <c r="AJ631" s="3"/>
    </row>
    <row r="632" spans="1:36" ht="12.75" customHeight="1">
      <c r="A632" s="32">
        <v>1602</v>
      </c>
      <c r="B632" s="13"/>
      <c r="C632" s="13">
        <v>43</v>
      </c>
      <c r="D632" s="13"/>
      <c r="E632" s="13"/>
      <c r="F632" s="13"/>
      <c r="G632" s="13"/>
      <c r="H632" s="33"/>
      <c r="I632" s="41"/>
      <c r="J632" s="41"/>
      <c r="K632" s="41"/>
      <c r="L632" s="17">
        <f>C632/B631</f>
        <v>0.57333333333333336</v>
      </c>
      <c r="M632" s="20">
        <v>51</v>
      </c>
      <c r="N632" s="3">
        <f t="shared" ref="N632:N636" si="112">M632/M631</f>
        <v>0.68</v>
      </c>
      <c r="O632" s="5">
        <f t="shared" ref="O632:O636" si="113">100%-N632</f>
        <v>0.31999999999999995</v>
      </c>
      <c r="AI632" s="3"/>
      <c r="AJ632" s="3"/>
    </row>
    <row r="633" spans="1:36" ht="12.75" customHeight="1">
      <c r="A633" s="32">
        <v>1701</v>
      </c>
      <c r="D633" s="32">
        <v>39</v>
      </c>
      <c r="I633" s="5"/>
      <c r="J633" s="5"/>
      <c r="L633" s="5">
        <f>D633/C632</f>
        <v>0.90697674418604646</v>
      </c>
      <c r="M633" s="6">
        <v>51</v>
      </c>
      <c r="N633" s="3">
        <f t="shared" si="112"/>
        <v>1</v>
      </c>
      <c r="O633" s="5">
        <f t="shared" si="113"/>
        <v>0</v>
      </c>
      <c r="P633" s="11">
        <f>M633/M631</f>
        <v>0.68</v>
      </c>
      <c r="AI633" s="3"/>
      <c r="AJ633" s="3"/>
    </row>
    <row r="634" spans="1:36" ht="12.75" customHeight="1">
      <c r="A634" s="32">
        <v>1702</v>
      </c>
      <c r="E634" s="32">
        <v>36</v>
      </c>
      <c r="I634" s="5"/>
      <c r="J634" s="5"/>
      <c r="L634" s="5">
        <f>E634/D633</f>
        <v>0.92307692307692313</v>
      </c>
      <c r="M634" s="6">
        <v>39</v>
      </c>
      <c r="N634" s="3">
        <f t="shared" si="112"/>
        <v>0.76470588235294112</v>
      </c>
      <c r="O634" s="5">
        <f t="shared" si="113"/>
        <v>0.23529411764705888</v>
      </c>
      <c r="AI634" s="3"/>
      <c r="AJ634" s="3"/>
    </row>
    <row r="635" spans="1:36" ht="12.75" customHeight="1">
      <c r="A635" s="32">
        <v>1801</v>
      </c>
      <c r="B635" s="32"/>
      <c r="C635" s="32"/>
      <c r="D635" s="32"/>
      <c r="E635" s="32"/>
      <c r="F635" s="32">
        <v>34</v>
      </c>
      <c r="G635" s="32"/>
      <c r="H635" s="32"/>
      <c r="I635" s="5"/>
      <c r="J635" s="5"/>
      <c r="K635" s="32"/>
      <c r="L635" s="5">
        <f>F635/E634</f>
        <v>0.94444444444444442</v>
      </c>
      <c r="M635" s="6">
        <v>35</v>
      </c>
      <c r="N635" s="3">
        <f t="shared" si="112"/>
        <v>0.89743589743589747</v>
      </c>
      <c r="O635" s="5">
        <f t="shared" si="113"/>
        <v>0.10256410256410253</v>
      </c>
      <c r="AI635" s="3"/>
      <c r="AJ635" s="3"/>
    </row>
    <row r="636" spans="1:36" ht="12.75" customHeight="1">
      <c r="A636" s="69">
        <v>1802</v>
      </c>
      <c r="B636" s="69"/>
      <c r="C636" s="69"/>
      <c r="D636" s="69"/>
      <c r="E636" s="69"/>
      <c r="F636" s="69"/>
      <c r="G636" s="69">
        <v>26</v>
      </c>
      <c r="H636" s="69">
        <v>15</v>
      </c>
      <c r="I636" s="70"/>
      <c r="J636" s="70"/>
      <c r="K636" s="69"/>
      <c r="L636" s="70"/>
      <c r="M636" s="71">
        <v>30</v>
      </c>
      <c r="N636" s="72">
        <f t="shared" si="112"/>
        <v>0.8571428571428571</v>
      </c>
      <c r="O636" s="70">
        <f t="shared" si="113"/>
        <v>0.1428571428571429</v>
      </c>
      <c r="AI636" s="3"/>
      <c r="AJ636" s="3"/>
    </row>
    <row r="637" spans="1:36" ht="12.75" customHeight="1">
      <c r="A637" s="32">
        <v>1901</v>
      </c>
      <c r="G637" s="32">
        <v>11</v>
      </c>
      <c r="H637" s="32">
        <v>5</v>
      </c>
      <c r="I637" s="5"/>
      <c r="J637" s="5"/>
      <c r="L637" s="5"/>
      <c r="M637" s="6">
        <v>13</v>
      </c>
      <c r="N637" s="6"/>
      <c r="O637" s="5"/>
      <c r="AI637" s="3"/>
      <c r="AJ637" s="3"/>
    </row>
    <row r="638" spans="1:36" ht="12.75" customHeight="1">
      <c r="A638" s="32">
        <v>1902</v>
      </c>
      <c r="G638" s="32">
        <v>6</v>
      </c>
      <c r="H638" s="32">
        <v>6</v>
      </c>
      <c r="I638" s="5"/>
      <c r="J638" s="5"/>
      <c r="L638" s="5"/>
      <c r="M638" s="6">
        <v>7</v>
      </c>
      <c r="N638" s="6"/>
      <c r="O638" s="5"/>
      <c r="AI638" s="3"/>
      <c r="AJ638" s="3"/>
    </row>
    <row r="639" spans="1:36" ht="12.75" customHeight="1">
      <c r="A639" s="32">
        <v>2001</v>
      </c>
      <c r="G639" s="32">
        <v>1</v>
      </c>
      <c r="H639" s="32">
        <v>1</v>
      </c>
      <c r="I639" s="5"/>
      <c r="J639" s="5"/>
      <c r="L639" s="5"/>
      <c r="M639" s="6">
        <v>1</v>
      </c>
      <c r="N639" s="6"/>
      <c r="O639" s="5"/>
      <c r="AI639" s="3"/>
      <c r="AJ639" s="3"/>
    </row>
    <row r="640" spans="1:36" ht="12.75" customHeight="1">
      <c r="H640" s="32">
        <f>SUM(H635:H639)</f>
        <v>27</v>
      </c>
      <c r="I640" s="5">
        <f>H636/B631</f>
        <v>0.2</v>
      </c>
      <c r="J640" s="5">
        <f>H640/B631</f>
        <v>0.36</v>
      </c>
      <c r="K640" s="5">
        <f>J640-I640</f>
        <v>0.15999999999999998</v>
      </c>
      <c r="L640" s="5"/>
      <c r="M640" s="6"/>
      <c r="N640" s="6"/>
      <c r="O640" s="5"/>
      <c r="AI640" s="3"/>
      <c r="AJ640" s="3"/>
    </row>
    <row r="641" spans="1:36" ht="12.75" customHeight="1">
      <c r="I641" s="5"/>
      <c r="J641" s="5"/>
      <c r="L641" s="5"/>
      <c r="M641" s="6"/>
      <c r="N641" s="6"/>
      <c r="O641" s="5"/>
      <c r="AI641" s="3"/>
      <c r="AJ641" s="3"/>
    </row>
    <row r="642" spans="1:36" ht="12.75" customHeight="1">
      <c r="I642" s="5"/>
      <c r="J642" s="5"/>
      <c r="L642" s="5"/>
      <c r="M642" s="6"/>
      <c r="N642" s="6"/>
      <c r="O642" s="5"/>
      <c r="AI642" s="3"/>
      <c r="AJ642" s="3"/>
    </row>
    <row r="643" spans="1:36" ht="12.75" customHeight="1">
      <c r="A643" s="44" t="s">
        <v>96</v>
      </c>
      <c r="I643" s="5"/>
      <c r="J643" s="5"/>
      <c r="L643" s="5"/>
      <c r="M643" s="6"/>
      <c r="N643" s="6"/>
      <c r="O643" s="5"/>
      <c r="AI643" s="3"/>
      <c r="AJ643" s="3"/>
    </row>
    <row r="644" spans="1:36" ht="25.5" customHeight="1">
      <c r="B644" s="185" t="s">
        <v>1</v>
      </c>
      <c r="C644" s="186"/>
      <c r="D644" s="186"/>
      <c r="E644" s="186"/>
      <c r="F644" s="186"/>
      <c r="G644" s="186"/>
      <c r="I644" s="7" t="s">
        <v>2</v>
      </c>
      <c r="J644" s="7" t="s">
        <v>3</v>
      </c>
      <c r="K644" s="8" t="s">
        <v>4</v>
      </c>
      <c r="L644" s="7" t="s">
        <v>5</v>
      </c>
      <c r="M644" s="9" t="s">
        <v>6</v>
      </c>
      <c r="N644" s="9" t="s">
        <v>7</v>
      </c>
      <c r="O644" s="5"/>
      <c r="AI644" s="3"/>
      <c r="AJ644" s="3"/>
    </row>
    <row r="645" spans="1:36" ht="12.75" customHeight="1">
      <c r="A645" s="12" t="s">
        <v>9</v>
      </c>
      <c r="B645" s="13">
        <v>1</v>
      </c>
      <c r="C645" s="13">
        <v>2</v>
      </c>
      <c r="D645" s="13">
        <v>3</v>
      </c>
      <c r="E645" s="13">
        <v>4</v>
      </c>
      <c r="F645" s="13">
        <v>5</v>
      </c>
      <c r="G645" s="13">
        <v>6</v>
      </c>
      <c r="H645" s="14" t="s">
        <v>10</v>
      </c>
      <c r="I645" s="41"/>
      <c r="J645" s="15"/>
      <c r="K645" s="16"/>
      <c r="L645" s="17"/>
      <c r="M645" s="6"/>
      <c r="N645" s="6"/>
      <c r="O645" s="5"/>
      <c r="AI645" s="3"/>
      <c r="AJ645" s="3"/>
    </row>
    <row r="646" spans="1:36" ht="12.75" customHeight="1">
      <c r="A646" s="31" t="s">
        <v>97</v>
      </c>
      <c r="B646" s="13">
        <v>1505</v>
      </c>
      <c r="C646" s="13"/>
      <c r="D646" s="13"/>
      <c r="E646" s="13"/>
      <c r="F646" s="13"/>
      <c r="G646" s="13"/>
      <c r="H646" s="19"/>
      <c r="I646" s="41"/>
      <c r="J646" s="15"/>
      <c r="K646" s="16"/>
      <c r="L646" s="17"/>
      <c r="M646" s="20">
        <f>B646</f>
        <v>1505</v>
      </c>
      <c r="N646" s="6"/>
      <c r="O646" s="5"/>
      <c r="AI646" s="3"/>
      <c r="AJ646" s="3"/>
    </row>
    <row r="647" spans="1:36" ht="12.75" customHeight="1">
      <c r="A647" s="32">
        <v>1701</v>
      </c>
      <c r="B647" s="13"/>
      <c r="C647" s="13">
        <v>963</v>
      </c>
      <c r="D647" s="13"/>
      <c r="E647" s="13"/>
      <c r="F647" s="13"/>
      <c r="G647" s="13"/>
      <c r="H647" s="33"/>
      <c r="I647" s="41"/>
      <c r="J647" s="41"/>
      <c r="K647" s="41"/>
      <c r="L647" s="17">
        <f>C647/B646</f>
        <v>0.63986710963455151</v>
      </c>
      <c r="M647" s="20">
        <v>993</v>
      </c>
      <c r="N647" s="3">
        <f t="shared" ref="N647:N651" si="114">M647/M646</f>
        <v>0.65980066445182728</v>
      </c>
      <c r="O647" s="5">
        <f t="shared" ref="O647:O651" si="115">100%-N647</f>
        <v>0.34019933554817272</v>
      </c>
      <c r="AI647" s="3"/>
      <c r="AJ647" s="3"/>
    </row>
    <row r="648" spans="1:36" ht="12.75" customHeight="1">
      <c r="A648" s="32">
        <v>1702</v>
      </c>
      <c r="D648" s="32">
        <v>816</v>
      </c>
      <c r="I648" s="5"/>
      <c r="J648" s="5"/>
      <c r="L648" s="5">
        <f>D648/C647</f>
        <v>0.84735202492211836</v>
      </c>
      <c r="M648" s="6">
        <v>889</v>
      </c>
      <c r="N648" s="3">
        <f t="shared" si="114"/>
        <v>0.89526686807653577</v>
      </c>
      <c r="O648" s="5">
        <f t="shared" si="115"/>
        <v>0.10473313192346423</v>
      </c>
      <c r="P648" s="11">
        <f>M648/M646</f>
        <v>0.59069767441860466</v>
      </c>
      <c r="AI648" s="3"/>
      <c r="AJ648" s="3"/>
    </row>
    <row r="649" spans="1:36" ht="12.75" customHeight="1">
      <c r="A649" s="32">
        <v>1801</v>
      </c>
      <c r="E649" s="32">
        <v>798</v>
      </c>
      <c r="I649" s="5"/>
      <c r="J649" s="5"/>
      <c r="L649" s="5">
        <f>E649/D648</f>
        <v>0.9779411764705882</v>
      </c>
      <c r="M649" s="6">
        <v>860</v>
      </c>
      <c r="N649" s="3">
        <f t="shared" si="114"/>
        <v>0.96737907761529807</v>
      </c>
      <c r="O649" s="5">
        <f t="shared" si="115"/>
        <v>3.2620922384701934E-2</v>
      </c>
      <c r="AI649" s="3"/>
      <c r="AJ649" s="3"/>
    </row>
    <row r="650" spans="1:36" ht="12.75" customHeight="1">
      <c r="A650" s="32">
        <v>1802</v>
      </c>
      <c r="F650" s="32">
        <v>726</v>
      </c>
      <c r="H650" s="32">
        <v>1</v>
      </c>
      <c r="I650" s="5"/>
      <c r="J650" s="5"/>
      <c r="L650" s="5">
        <f>F650/E649</f>
        <v>0.90977443609022557</v>
      </c>
      <c r="M650" s="6">
        <v>818</v>
      </c>
      <c r="N650" s="3">
        <f t="shared" si="114"/>
        <v>0.9511627906976744</v>
      </c>
      <c r="O650" s="5">
        <f t="shared" si="115"/>
        <v>4.8837209302325602E-2</v>
      </c>
      <c r="AI650" s="3"/>
      <c r="AJ650" s="3"/>
    </row>
    <row r="651" spans="1:36" ht="12.75" customHeight="1">
      <c r="A651" s="69">
        <v>1901</v>
      </c>
      <c r="B651" s="69"/>
      <c r="C651" s="69"/>
      <c r="D651" s="69"/>
      <c r="E651" s="69"/>
      <c r="F651" s="69"/>
      <c r="G651" s="69">
        <v>726</v>
      </c>
      <c r="H651" s="69">
        <v>609</v>
      </c>
      <c r="I651" s="70"/>
      <c r="J651" s="70"/>
      <c r="K651" s="69"/>
      <c r="L651" s="70">
        <f>G651/F650</f>
        <v>1</v>
      </c>
      <c r="M651" s="71">
        <v>782</v>
      </c>
      <c r="N651" s="72">
        <f t="shared" si="114"/>
        <v>0.95599022004889977</v>
      </c>
      <c r="O651" s="70">
        <f t="shared" si="115"/>
        <v>4.4009779951100225E-2</v>
      </c>
      <c r="AI651" s="3"/>
      <c r="AJ651" s="3"/>
    </row>
    <row r="652" spans="1:36" ht="12.75" customHeight="1">
      <c r="A652" s="32">
        <v>1902</v>
      </c>
      <c r="G652" s="32">
        <v>123</v>
      </c>
      <c r="H652" s="32">
        <v>76</v>
      </c>
      <c r="I652" s="5"/>
      <c r="J652" s="5"/>
      <c r="L652" s="5"/>
      <c r="M652" s="6">
        <v>153</v>
      </c>
      <c r="N652" s="6"/>
      <c r="O652" s="5"/>
      <c r="AI652" s="3"/>
      <c r="AJ652" s="3"/>
    </row>
    <row r="653" spans="1:36" ht="12.75" customHeight="1">
      <c r="A653" s="32">
        <v>2001</v>
      </c>
      <c r="G653" s="32">
        <v>32</v>
      </c>
      <c r="H653" s="32">
        <v>46</v>
      </c>
      <c r="I653" s="5"/>
      <c r="J653" s="5"/>
      <c r="L653" s="5"/>
      <c r="M653" s="6">
        <v>51</v>
      </c>
      <c r="N653" s="6"/>
      <c r="O653" s="5"/>
      <c r="AI653" s="3"/>
      <c r="AJ653" s="3"/>
    </row>
    <row r="654" spans="1:36" ht="12.75" customHeight="1">
      <c r="A654" s="32">
        <v>2002</v>
      </c>
      <c r="G654" s="32">
        <v>6</v>
      </c>
      <c r="H654" s="32">
        <v>6</v>
      </c>
      <c r="I654" s="5"/>
      <c r="J654" s="5"/>
      <c r="L654" s="5"/>
      <c r="M654" s="6">
        <v>3</v>
      </c>
      <c r="N654" s="6"/>
      <c r="O654" s="5"/>
      <c r="AI654" s="3"/>
      <c r="AJ654" s="3"/>
    </row>
    <row r="655" spans="1:36" ht="12.75" customHeight="1">
      <c r="A655" s="32">
        <v>2101</v>
      </c>
      <c r="G655" s="32">
        <v>1</v>
      </c>
      <c r="H655" s="32">
        <v>1</v>
      </c>
      <c r="I655" s="5"/>
      <c r="J655" s="5"/>
      <c r="L655" s="5"/>
      <c r="M655" s="6">
        <v>1</v>
      </c>
      <c r="N655" s="6"/>
      <c r="O655" s="5"/>
      <c r="AI655" s="3"/>
      <c r="AJ655" s="3"/>
    </row>
    <row r="656" spans="1:36" ht="12.75" customHeight="1">
      <c r="H656" s="32">
        <f>SUM(H650:H655)</f>
        <v>739</v>
      </c>
      <c r="I656" s="5">
        <f>(H651+H650)/B646</f>
        <v>0.40531561461794019</v>
      </c>
      <c r="J656" s="5">
        <f>H656/B646</f>
        <v>0.49102990033222593</v>
      </c>
      <c r="K656" s="5">
        <f>J656-I656</f>
        <v>8.5714285714285743E-2</v>
      </c>
      <c r="L656" s="5"/>
      <c r="M656" s="6"/>
      <c r="N656" s="6"/>
      <c r="O656" s="5"/>
      <c r="AI656" s="3"/>
      <c r="AJ656" s="3"/>
    </row>
    <row r="657" spans="1:36" ht="12.75" customHeight="1">
      <c r="I657" s="5"/>
      <c r="J657" s="5"/>
      <c r="L657" s="5"/>
      <c r="M657" s="6"/>
      <c r="N657" s="6"/>
      <c r="O657" s="5"/>
      <c r="AI657" s="3"/>
      <c r="AJ657" s="3"/>
    </row>
    <row r="658" spans="1:36" ht="26.25" customHeight="1">
      <c r="A658" s="157" t="s">
        <v>99</v>
      </c>
      <c r="C658" s="158"/>
      <c r="D658" s="158"/>
      <c r="E658" s="158"/>
      <c r="F658" s="158"/>
      <c r="G658" s="158"/>
      <c r="H658" s="73">
        <v>1701</v>
      </c>
      <c r="I658" s="74"/>
      <c r="J658" s="74"/>
      <c r="K658" s="74"/>
      <c r="L658" s="74"/>
      <c r="M658" s="74"/>
      <c r="N658" s="32"/>
      <c r="O658" s="32"/>
      <c r="P658" s="32"/>
      <c r="AI658" s="3"/>
      <c r="AJ658" s="3"/>
    </row>
    <row r="659" spans="1:36" ht="20.25" customHeight="1">
      <c r="A659" s="180" t="s">
        <v>9</v>
      </c>
      <c r="B659" s="181" t="s">
        <v>100</v>
      </c>
      <c r="C659" s="182"/>
      <c r="D659" s="182"/>
      <c r="E659" s="182"/>
      <c r="F659" s="182"/>
      <c r="G659" s="182"/>
      <c r="H659" s="183" t="s">
        <v>10</v>
      </c>
      <c r="I659" s="177" t="s">
        <v>2</v>
      </c>
      <c r="J659" s="177" t="s">
        <v>3</v>
      </c>
      <c r="K659" s="184" t="s">
        <v>4</v>
      </c>
      <c r="L659" s="177" t="s">
        <v>5</v>
      </c>
      <c r="M659" s="175" t="s">
        <v>6</v>
      </c>
      <c r="N659" s="175" t="s">
        <v>7</v>
      </c>
      <c r="O659" s="177" t="s">
        <v>8</v>
      </c>
      <c r="P659" s="32"/>
      <c r="AI659" s="3"/>
      <c r="AJ659" s="3"/>
    </row>
    <row r="660" spans="1:36" ht="15.75" customHeight="1">
      <c r="A660" s="176"/>
      <c r="B660" s="75" t="s">
        <v>101</v>
      </c>
      <c r="C660" s="75" t="s">
        <v>102</v>
      </c>
      <c r="D660" s="75" t="s">
        <v>103</v>
      </c>
      <c r="E660" s="75" t="s">
        <v>104</v>
      </c>
      <c r="F660" s="75" t="s">
        <v>105</v>
      </c>
      <c r="G660" s="75" t="s">
        <v>106</v>
      </c>
      <c r="H660" s="176"/>
      <c r="I660" s="176"/>
      <c r="J660" s="176"/>
      <c r="K660" s="176"/>
      <c r="L660" s="176"/>
      <c r="M660" s="176"/>
      <c r="N660" s="176"/>
      <c r="O660" s="176"/>
      <c r="P660" s="32"/>
      <c r="AI660" s="3"/>
      <c r="AJ660" s="3"/>
    </row>
    <row r="661" spans="1:36" ht="15.75" customHeight="1">
      <c r="A661" s="75">
        <v>1701</v>
      </c>
      <c r="B661" s="77">
        <v>88</v>
      </c>
      <c r="C661" s="77"/>
      <c r="D661" s="77"/>
      <c r="E661" s="77"/>
      <c r="F661" s="77"/>
      <c r="G661" s="77"/>
      <c r="H661" s="78"/>
      <c r="I661" s="79"/>
      <c r="J661" s="47"/>
      <c r="K661" s="48"/>
      <c r="L661" s="17"/>
      <c r="M661" s="80">
        <f>B661</f>
        <v>88</v>
      </c>
      <c r="N661" s="43"/>
      <c r="O661" s="17"/>
      <c r="P661" s="32"/>
      <c r="AI661" s="3"/>
      <c r="AJ661" s="3"/>
    </row>
    <row r="662" spans="1:36" ht="15.75" customHeight="1">
      <c r="A662" s="75" t="s">
        <v>107</v>
      </c>
      <c r="B662" s="77"/>
      <c r="C662" s="77">
        <v>36</v>
      </c>
      <c r="D662" s="77"/>
      <c r="E662" s="77"/>
      <c r="F662" s="77"/>
      <c r="G662" s="77"/>
      <c r="H662" s="78"/>
      <c r="I662" s="81"/>
      <c r="J662" s="5"/>
      <c r="K662" s="82"/>
      <c r="L662" s="83">
        <f>IF(C662=0,"",C662/B661)</f>
        <v>0.40909090909090912</v>
      </c>
      <c r="M662" s="84">
        <v>39</v>
      </c>
      <c r="N662" s="85">
        <f t="shared" ref="N662:N666" si="116">IF(M662=0,"",M662/M661)</f>
        <v>0.44318181818181818</v>
      </c>
      <c r="O662" s="85">
        <f t="shared" ref="O662:O666" si="117">IF(M662=0,"",100%-N662)</f>
        <v>0.55681818181818188</v>
      </c>
      <c r="P662" s="32"/>
      <c r="AI662" s="3"/>
      <c r="AJ662" s="3"/>
    </row>
    <row r="663" spans="1:36" ht="15.75" customHeight="1">
      <c r="A663" s="75" t="s">
        <v>108</v>
      </c>
      <c r="B663" s="77"/>
      <c r="C663" s="77"/>
      <c r="D663" s="77">
        <v>29</v>
      </c>
      <c r="E663" s="77"/>
      <c r="F663" s="77"/>
      <c r="G663" s="77"/>
      <c r="H663" s="78"/>
      <c r="I663" s="81"/>
      <c r="J663" s="5"/>
      <c r="K663" s="82"/>
      <c r="L663" s="86">
        <f>IF(D663=0,"",D663/C662)</f>
        <v>0.80555555555555558</v>
      </c>
      <c r="M663" s="84">
        <v>33</v>
      </c>
      <c r="N663" s="87">
        <f t="shared" si="116"/>
        <v>0.84615384615384615</v>
      </c>
      <c r="O663" s="87">
        <f t="shared" si="117"/>
        <v>0.15384615384615385</v>
      </c>
      <c r="P663" s="11">
        <f>M663/M661</f>
        <v>0.375</v>
      </c>
      <c r="AI663" s="3"/>
      <c r="AJ663" s="3"/>
    </row>
    <row r="664" spans="1:36" ht="15.75" customHeight="1">
      <c r="A664" s="75" t="s">
        <v>109</v>
      </c>
      <c r="B664" s="77"/>
      <c r="C664" s="77"/>
      <c r="D664" s="77"/>
      <c r="E664" s="77">
        <v>21</v>
      </c>
      <c r="F664" s="77"/>
      <c r="G664" s="77"/>
      <c r="H664" s="78"/>
      <c r="I664" s="81"/>
      <c r="J664" s="5"/>
      <c r="K664" s="82"/>
      <c r="L664" s="86">
        <f>IF(E664=0,"",E664/D663)</f>
        <v>0.72413793103448276</v>
      </c>
      <c r="M664" s="84">
        <v>27</v>
      </c>
      <c r="N664" s="87">
        <f t="shared" si="116"/>
        <v>0.81818181818181823</v>
      </c>
      <c r="O664" s="87">
        <f t="shared" si="117"/>
        <v>0.18181818181818177</v>
      </c>
      <c r="P664" s="32"/>
      <c r="AI664" s="3"/>
      <c r="AJ664" s="3"/>
    </row>
    <row r="665" spans="1:36" ht="15.75" customHeight="1">
      <c r="A665" s="75" t="s">
        <v>110</v>
      </c>
      <c r="B665" s="77"/>
      <c r="C665" s="77"/>
      <c r="D665" s="77"/>
      <c r="E665" s="77"/>
      <c r="F665" s="77">
        <v>17</v>
      </c>
      <c r="G665" s="77"/>
      <c r="H665" s="78"/>
      <c r="I665" s="81"/>
      <c r="J665" s="5"/>
      <c r="K665" s="82"/>
      <c r="L665" s="86">
        <f>IF(F665=0,"",F665/E664)</f>
        <v>0.80952380952380953</v>
      </c>
      <c r="M665" s="84">
        <v>21</v>
      </c>
      <c r="N665" s="87">
        <f t="shared" si="116"/>
        <v>0.77777777777777779</v>
      </c>
      <c r="O665" s="87">
        <f t="shared" si="117"/>
        <v>0.22222222222222221</v>
      </c>
      <c r="P665" s="32"/>
      <c r="AI665" s="3"/>
      <c r="AJ665" s="3"/>
    </row>
    <row r="666" spans="1:36" ht="15.75" customHeight="1">
      <c r="A666" s="75">
        <v>1902</v>
      </c>
      <c r="B666" s="77"/>
      <c r="C666" s="77"/>
      <c r="D666" s="77"/>
      <c r="E666" s="77"/>
      <c r="F666" s="77"/>
      <c r="G666" s="77">
        <v>15</v>
      </c>
      <c r="H666" s="78">
        <v>6</v>
      </c>
      <c r="I666" s="81"/>
      <c r="J666" s="5"/>
      <c r="K666" s="82"/>
      <c r="L666" s="86">
        <f>IF(G666=0,"",G666/F665)</f>
        <v>0.88235294117647056</v>
      </c>
      <c r="M666" s="88">
        <v>17</v>
      </c>
      <c r="N666" s="87">
        <f t="shared" si="116"/>
        <v>0.80952380952380953</v>
      </c>
      <c r="O666" s="87">
        <f t="shared" si="117"/>
        <v>0.19047619047619047</v>
      </c>
      <c r="P666" s="32"/>
      <c r="AI666" s="3"/>
      <c r="AJ666" s="3"/>
    </row>
    <row r="667" spans="1:36" ht="15.75" customHeight="1">
      <c r="A667" s="89" t="s">
        <v>111</v>
      </c>
      <c r="B667" s="77"/>
      <c r="C667" s="77"/>
      <c r="D667" s="77"/>
      <c r="E667" s="77"/>
      <c r="F667" s="77"/>
      <c r="G667" s="77">
        <v>6</v>
      </c>
      <c r="H667" s="78">
        <v>6</v>
      </c>
      <c r="I667" s="81"/>
      <c r="J667" s="5"/>
      <c r="K667" s="32"/>
      <c r="L667" s="90"/>
      <c r="M667" s="88">
        <v>8</v>
      </c>
      <c r="N667" s="91"/>
      <c r="O667" s="92"/>
      <c r="P667" s="32"/>
      <c r="AI667" s="3"/>
      <c r="AJ667" s="3"/>
    </row>
    <row r="668" spans="1:36" ht="15.75" customHeight="1">
      <c r="A668" s="89" t="s">
        <v>112</v>
      </c>
      <c r="B668" s="77"/>
      <c r="C668" s="77"/>
      <c r="D668" s="77"/>
      <c r="E668" s="77"/>
      <c r="F668" s="77"/>
      <c r="G668" s="77">
        <v>1</v>
      </c>
      <c r="H668" s="78">
        <v>1</v>
      </c>
      <c r="I668" s="81"/>
      <c r="J668" s="5"/>
      <c r="K668" s="32"/>
      <c r="L668" s="90"/>
      <c r="M668" s="88">
        <v>1</v>
      </c>
      <c r="N668" s="91"/>
      <c r="O668" s="92"/>
      <c r="P668" s="32"/>
      <c r="AI668" s="3"/>
      <c r="AJ668" s="3"/>
    </row>
    <row r="669" spans="1:36" ht="15.75" customHeight="1">
      <c r="A669" s="89" t="s">
        <v>113</v>
      </c>
      <c r="B669" s="77"/>
      <c r="C669" s="77"/>
      <c r="D669" s="77"/>
      <c r="E669" s="77"/>
      <c r="F669" s="77"/>
      <c r="G669" s="77"/>
      <c r="H669" s="78"/>
      <c r="I669" s="81"/>
      <c r="J669" s="5"/>
      <c r="K669" s="32"/>
      <c r="L669" s="90"/>
      <c r="M669" s="88"/>
      <c r="N669" s="91"/>
      <c r="O669" s="92"/>
      <c r="P669" s="32"/>
      <c r="AI669" s="3"/>
      <c r="AJ669" s="3"/>
    </row>
    <row r="670" spans="1:36" ht="15.75" customHeight="1">
      <c r="A670" s="89"/>
      <c r="B670" s="77"/>
      <c r="C670" s="77"/>
      <c r="D670" s="77"/>
      <c r="E670" s="77"/>
      <c r="F670" s="77"/>
      <c r="G670" s="77"/>
      <c r="H670" s="78"/>
      <c r="I670" s="93"/>
      <c r="J670" s="70"/>
      <c r="K670" s="69"/>
      <c r="L670" s="94"/>
      <c r="M670" s="88"/>
      <c r="N670" s="95"/>
      <c r="O670" s="96"/>
      <c r="P670" s="32"/>
      <c r="AI670" s="3"/>
      <c r="AJ670" s="3"/>
    </row>
    <row r="671" spans="1:36" ht="18" customHeight="1">
      <c r="A671" s="31"/>
      <c r="B671" s="32"/>
      <c r="C671" s="172" t="s">
        <v>114</v>
      </c>
      <c r="D671" s="173"/>
      <c r="E671" s="173"/>
      <c r="F671" s="173"/>
      <c r="G671" s="174"/>
      <c r="H671" s="97">
        <f>SUM(H661:H670)</f>
        <v>13</v>
      </c>
      <c r="I671" s="98">
        <f>H666/B661</f>
        <v>6.8181818181818177E-2</v>
      </c>
      <c r="J671" s="98">
        <f>IF(H671=0,"",H671/B661)</f>
        <v>0.14772727272727273</v>
      </c>
      <c r="K671" s="98">
        <f>IF(H666=0,"",J671-I671)</f>
        <v>7.9545454545454558E-2</v>
      </c>
      <c r="L671" s="5"/>
      <c r="M671" s="32"/>
      <c r="N671" s="23"/>
      <c r="O671" s="5"/>
      <c r="P671" s="32"/>
      <c r="AI671" s="3"/>
      <c r="AJ671" s="3"/>
    </row>
    <row r="672" spans="1:36" ht="12.75" customHeight="1">
      <c r="I672" s="5"/>
      <c r="J672" s="5"/>
      <c r="L672" s="5"/>
      <c r="M672" s="6"/>
      <c r="N672" s="6"/>
      <c r="O672" s="5"/>
      <c r="AI672" s="3"/>
      <c r="AJ672" s="3"/>
    </row>
    <row r="673" spans="1:36" ht="12.75" customHeight="1">
      <c r="I673" s="5"/>
      <c r="J673" s="5"/>
      <c r="L673" s="5"/>
      <c r="M673" s="6"/>
      <c r="N673" s="6"/>
      <c r="O673" s="5"/>
      <c r="AI673" s="3"/>
      <c r="AJ673" s="3"/>
    </row>
    <row r="674" spans="1:36" ht="26.25" customHeight="1">
      <c r="A674" s="157" t="s">
        <v>99</v>
      </c>
      <c r="C674" s="158"/>
      <c r="D674" s="158"/>
      <c r="E674" s="158"/>
      <c r="F674" s="158"/>
      <c r="G674" s="158"/>
      <c r="H674" s="73">
        <v>1702</v>
      </c>
      <c r="I674" s="74"/>
      <c r="J674" s="74"/>
      <c r="K674" s="74"/>
      <c r="L674" s="74"/>
      <c r="M674" s="74"/>
      <c r="N674" s="32"/>
      <c r="O674" s="32"/>
      <c r="P674" s="32"/>
      <c r="AI674" s="3"/>
      <c r="AJ674" s="3"/>
    </row>
    <row r="675" spans="1:36" ht="20.25" customHeight="1">
      <c r="A675" s="180" t="s">
        <v>9</v>
      </c>
      <c r="B675" s="181" t="s">
        <v>100</v>
      </c>
      <c r="C675" s="182"/>
      <c r="D675" s="182"/>
      <c r="E675" s="182"/>
      <c r="F675" s="182"/>
      <c r="G675" s="182"/>
      <c r="H675" s="183" t="s">
        <v>10</v>
      </c>
      <c r="I675" s="177" t="s">
        <v>2</v>
      </c>
      <c r="J675" s="177" t="s">
        <v>3</v>
      </c>
      <c r="K675" s="184" t="s">
        <v>4</v>
      </c>
      <c r="L675" s="177" t="s">
        <v>5</v>
      </c>
      <c r="M675" s="175" t="s">
        <v>6</v>
      </c>
      <c r="N675" s="175" t="s">
        <v>7</v>
      </c>
      <c r="O675" s="177" t="s">
        <v>8</v>
      </c>
      <c r="P675" s="32"/>
      <c r="AI675" s="3"/>
      <c r="AJ675" s="3"/>
    </row>
    <row r="676" spans="1:36" ht="15.75" customHeight="1">
      <c r="A676" s="176"/>
      <c r="B676" s="75" t="s">
        <v>101</v>
      </c>
      <c r="C676" s="75" t="s">
        <v>102</v>
      </c>
      <c r="D676" s="75" t="s">
        <v>103</v>
      </c>
      <c r="E676" s="75" t="s">
        <v>104</v>
      </c>
      <c r="F676" s="75" t="s">
        <v>105</v>
      </c>
      <c r="G676" s="75" t="s">
        <v>106</v>
      </c>
      <c r="H676" s="176"/>
      <c r="I676" s="176"/>
      <c r="J676" s="176"/>
      <c r="K676" s="176"/>
      <c r="L676" s="176"/>
      <c r="M676" s="176"/>
      <c r="N676" s="176"/>
      <c r="O676" s="176"/>
      <c r="P676" s="32"/>
      <c r="AI676" s="3"/>
      <c r="AJ676" s="3"/>
    </row>
    <row r="677" spans="1:36" ht="15.75" customHeight="1">
      <c r="A677" s="75">
        <v>1702</v>
      </c>
      <c r="B677" s="77">
        <v>1395</v>
      </c>
      <c r="C677" s="77"/>
      <c r="D677" s="77"/>
      <c r="E677" s="77"/>
      <c r="F677" s="77"/>
      <c r="G677" s="77"/>
      <c r="H677" s="78"/>
      <c r="I677" s="79"/>
      <c r="J677" s="47"/>
      <c r="K677" s="48"/>
      <c r="L677" s="17"/>
      <c r="M677" s="80">
        <f>B677</f>
        <v>1395</v>
      </c>
      <c r="N677" s="43"/>
      <c r="O677" s="17"/>
      <c r="P677" s="32"/>
      <c r="AI677" s="3"/>
      <c r="AJ677" s="3"/>
    </row>
    <row r="678" spans="1:36" ht="15.75" customHeight="1">
      <c r="A678" s="75" t="s">
        <v>108</v>
      </c>
      <c r="B678" s="77"/>
      <c r="C678" s="77">
        <v>1063</v>
      </c>
      <c r="D678" s="77"/>
      <c r="E678" s="77"/>
      <c r="F678" s="77"/>
      <c r="G678" s="77"/>
      <c r="H678" s="78"/>
      <c r="I678" s="81"/>
      <c r="J678" s="5"/>
      <c r="K678" s="82"/>
      <c r="L678" s="83">
        <f>IF(C678=0,"",C678/B677)</f>
        <v>0.76200716845878136</v>
      </c>
      <c r="M678" s="84">
        <v>1076</v>
      </c>
      <c r="N678" s="85">
        <f t="shared" ref="N678:N682" si="118">IF(M678=0,"",M678/M677)</f>
        <v>0.77132616487455197</v>
      </c>
      <c r="O678" s="85">
        <f t="shared" ref="O678:O682" si="119">IF(M678=0,"",100%-N678)</f>
        <v>0.22867383512544803</v>
      </c>
      <c r="P678" s="32"/>
      <c r="AI678" s="3"/>
      <c r="AJ678" s="3"/>
    </row>
    <row r="679" spans="1:36" ht="15.75" customHeight="1">
      <c r="A679" s="75" t="s">
        <v>109</v>
      </c>
      <c r="B679" s="77"/>
      <c r="C679" s="77"/>
      <c r="D679" s="77">
        <v>959</v>
      </c>
      <c r="E679" s="77"/>
      <c r="F679" s="77"/>
      <c r="G679" s="77"/>
      <c r="H679" s="78"/>
      <c r="I679" s="81"/>
      <c r="J679" s="5"/>
      <c r="K679" s="82"/>
      <c r="L679" s="86">
        <f>IF(D679=0,"",D679/C678)</f>
        <v>0.90216368767638755</v>
      </c>
      <c r="M679" s="84">
        <v>1031</v>
      </c>
      <c r="N679" s="87">
        <f t="shared" si="118"/>
        <v>0.95817843866171004</v>
      </c>
      <c r="O679" s="87">
        <f t="shared" si="119"/>
        <v>4.1821561338289959E-2</v>
      </c>
      <c r="P679" s="11">
        <f>M679/M677</f>
        <v>0.73906810035842296</v>
      </c>
      <c r="AI679" s="3"/>
      <c r="AJ679" s="3"/>
    </row>
    <row r="680" spans="1:36" ht="15.75" customHeight="1">
      <c r="A680" s="75" t="s">
        <v>110</v>
      </c>
      <c r="B680" s="77"/>
      <c r="C680" s="77"/>
      <c r="D680" s="77"/>
      <c r="E680" s="77">
        <v>909</v>
      </c>
      <c r="F680" s="77"/>
      <c r="G680" s="77"/>
      <c r="H680" s="78"/>
      <c r="I680" s="81"/>
      <c r="J680" s="5"/>
      <c r="K680" s="82"/>
      <c r="L680" s="86">
        <f>IF(E680=0,"",E680/D679)</f>
        <v>0.94786235662148066</v>
      </c>
      <c r="M680" s="84">
        <v>977</v>
      </c>
      <c r="N680" s="87">
        <f t="shared" si="118"/>
        <v>0.94762366634335593</v>
      </c>
      <c r="O680" s="87">
        <f t="shared" si="119"/>
        <v>5.237633365664407E-2</v>
      </c>
      <c r="P680" s="32"/>
      <c r="AI680" s="3"/>
      <c r="AJ680" s="3"/>
    </row>
    <row r="681" spans="1:36" ht="15.75" customHeight="1">
      <c r="A681" s="75">
        <v>1902</v>
      </c>
      <c r="B681" s="77"/>
      <c r="C681" s="77"/>
      <c r="D681" s="77"/>
      <c r="E681" s="77"/>
      <c r="F681" s="77">
        <v>863</v>
      </c>
      <c r="G681" s="77"/>
      <c r="H681" s="78"/>
      <c r="I681" s="81"/>
      <c r="J681" s="5"/>
      <c r="K681" s="82"/>
      <c r="L681" s="86">
        <f>IF(F681=0,"",F681/E680)</f>
        <v>0.94939493949394937</v>
      </c>
      <c r="M681" s="84">
        <v>939</v>
      </c>
      <c r="N681" s="87">
        <f t="shared" si="118"/>
        <v>0.96110542476970318</v>
      </c>
      <c r="O681" s="87">
        <f t="shared" si="119"/>
        <v>3.8894575230296824E-2</v>
      </c>
      <c r="P681" s="32"/>
      <c r="AI681" s="3"/>
      <c r="AJ681" s="3"/>
    </row>
    <row r="682" spans="1:36" ht="15.75" customHeight="1">
      <c r="A682" s="75">
        <v>2001</v>
      </c>
      <c r="B682" s="77"/>
      <c r="C682" s="77"/>
      <c r="D682" s="77"/>
      <c r="E682" s="77"/>
      <c r="F682" s="77"/>
      <c r="G682" s="77">
        <v>830</v>
      </c>
      <c r="H682" s="78">
        <v>715</v>
      </c>
      <c r="I682" s="81"/>
      <c r="J682" s="5"/>
      <c r="K682" s="82"/>
      <c r="L682" s="86">
        <f>IF(G682=0,"",G682/F681)</f>
        <v>0.96176129779837771</v>
      </c>
      <c r="M682" s="88">
        <v>914</v>
      </c>
      <c r="N682" s="87">
        <f t="shared" si="118"/>
        <v>0.97337593184238547</v>
      </c>
      <c r="O682" s="87">
        <f t="shared" si="119"/>
        <v>2.6624068157614533E-2</v>
      </c>
      <c r="P682" s="32"/>
      <c r="AI682" s="3"/>
      <c r="AJ682" s="3"/>
    </row>
    <row r="683" spans="1:36" ht="15.75" customHeight="1">
      <c r="A683" s="89" t="s">
        <v>112</v>
      </c>
      <c r="B683" s="77"/>
      <c r="C683" s="77"/>
      <c r="D683" s="77"/>
      <c r="E683" s="77"/>
      <c r="F683" s="77"/>
      <c r="G683" s="77">
        <v>151</v>
      </c>
      <c r="H683" s="78">
        <v>136</v>
      </c>
      <c r="I683" s="81"/>
      <c r="J683" s="5"/>
      <c r="K683" s="32"/>
      <c r="L683" s="90"/>
      <c r="M683" s="88">
        <v>180</v>
      </c>
      <c r="N683" s="91"/>
      <c r="O683" s="92"/>
      <c r="P683" s="32"/>
      <c r="AI683" s="3"/>
      <c r="AJ683" s="3"/>
    </row>
    <row r="684" spans="1:36" ht="15.75" customHeight="1">
      <c r="A684" s="89" t="s">
        <v>113</v>
      </c>
      <c r="B684" s="77"/>
      <c r="C684" s="77"/>
      <c r="D684" s="77"/>
      <c r="E684" s="77"/>
      <c r="F684" s="77"/>
      <c r="G684" s="77">
        <v>52</v>
      </c>
      <c r="H684" s="78">
        <v>42</v>
      </c>
      <c r="I684" s="81"/>
      <c r="J684" s="5"/>
      <c r="K684" s="32"/>
      <c r="L684" s="90"/>
      <c r="M684" s="88">
        <v>61</v>
      </c>
      <c r="N684" s="91"/>
      <c r="O684" s="92"/>
      <c r="P684" s="32"/>
      <c r="AI684" s="3"/>
      <c r="AJ684" s="3"/>
    </row>
    <row r="685" spans="1:36" ht="15.75" customHeight="1">
      <c r="A685" s="89" t="s">
        <v>115</v>
      </c>
      <c r="B685" s="77"/>
      <c r="C685" s="77"/>
      <c r="D685" s="77"/>
      <c r="E685" s="77"/>
      <c r="F685" s="77"/>
      <c r="G685" s="77">
        <v>12</v>
      </c>
      <c r="H685" s="78">
        <v>9</v>
      </c>
      <c r="I685" s="81"/>
      <c r="J685" s="5"/>
      <c r="K685" s="32"/>
      <c r="L685" s="90"/>
      <c r="M685" s="88">
        <v>12</v>
      </c>
      <c r="N685" s="91"/>
      <c r="O685" s="92"/>
      <c r="P685" s="32"/>
      <c r="AI685" s="3"/>
      <c r="AJ685" s="3"/>
    </row>
    <row r="686" spans="1:36" ht="15.75" customHeight="1">
      <c r="A686" s="89" t="s">
        <v>116</v>
      </c>
      <c r="B686" s="77"/>
      <c r="C686" s="77"/>
      <c r="D686" s="77"/>
      <c r="E686" s="77"/>
      <c r="F686" s="77"/>
      <c r="G686" s="77">
        <v>1</v>
      </c>
      <c r="H686" s="78">
        <v>1</v>
      </c>
      <c r="I686" s="93"/>
      <c r="J686" s="70"/>
      <c r="K686" s="69"/>
      <c r="L686" s="94"/>
      <c r="M686" s="88">
        <v>1</v>
      </c>
      <c r="N686" s="95"/>
      <c r="O686" s="96"/>
      <c r="P686" s="32"/>
      <c r="AI686" s="3"/>
      <c r="AJ686" s="3"/>
    </row>
    <row r="687" spans="1:36" ht="18" customHeight="1">
      <c r="A687" s="31"/>
      <c r="B687" s="32"/>
      <c r="C687" s="172" t="s">
        <v>114</v>
      </c>
      <c r="D687" s="173"/>
      <c r="E687" s="173"/>
      <c r="F687" s="173"/>
      <c r="G687" s="174"/>
      <c r="H687" s="97">
        <f>SUM(H677:H686)</f>
        <v>903</v>
      </c>
      <c r="I687" s="98">
        <f>IF(H682=0,"",H682/B677)</f>
        <v>0.51254480286738346</v>
      </c>
      <c r="J687" s="98">
        <f>IF(H687=0,"",H687/B677)</f>
        <v>0.64731182795698927</v>
      </c>
      <c r="K687" s="98">
        <f>IF(H682=0,"",J687-I687)</f>
        <v>0.13476702508960581</v>
      </c>
      <c r="L687" s="5"/>
      <c r="M687" s="32"/>
      <c r="N687" s="23"/>
      <c r="O687" s="5"/>
      <c r="P687" s="32"/>
      <c r="AI687" s="3"/>
      <c r="AJ687" s="3"/>
    </row>
    <row r="688" spans="1:36" ht="12.75" customHeight="1">
      <c r="I688" s="5"/>
      <c r="J688" s="5"/>
      <c r="L688" s="5"/>
      <c r="M688" s="6"/>
      <c r="N688" s="6"/>
      <c r="O688" s="5"/>
      <c r="AI688" s="3"/>
      <c r="AJ688" s="3"/>
    </row>
    <row r="689" spans="1:36" ht="12.75" customHeight="1">
      <c r="I689" s="5"/>
      <c r="J689" s="5"/>
      <c r="L689" s="5"/>
      <c r="M689" s="6"/>
      <c r="N689" s="6"/>
      <c r="O689" s="5"/>
      <c r="AI689" s="3"/>
      <c r="AJ689" s="3"/>
    </row>
    <row r="690" spans="1:36" ht="26.25" customHeight="1">
      <c r="A690" s="157" t="s">
        <v>99</v>
      </c>
      <c r="C690" s="158"/>
      <c r="D690" s="158"/>
      <c r="E690" s="158"/>
      <c r="F690" s="158"/>
      <c r="G690" s="158"/>
      <c r="H690" s="73">
        <v>1801</v>
      </c>
      <c r="I690" s="74"/>
      <c r="J690" s="74"/>
      <c r="K690" s="74"/>
      <c r="L690" s="74"/>
      <c r="M690" s="74"/>
      <c r="N690" s="32"/>
      <c r="O690" s="32"/>
      <c r="P690" s="32"/>
      <c r="AI690" s="3"/>
      <c r="AJ690" s="3"/>
    </row>
    <row r="691" spans="1:36" ht="20.25" customHeight="1">
      <c r="A691" s="180" t="s">
        <v>9</v>
      </c>
      <c r="B691" s="181" t="s">
        <v>100</v>
      </c>
      <c r="C691" s="182"/>
      <c r="D691" s="182"/>
      <c r="E691" s="182"/>
      <c r="F691" s="182"/>
      <c r="G691" s="182"/>
      <c r="H691" s="183" t="s">
        <v>10</v>
      </c>
      <c r="I691" s="177" t="s">
        <v>2</v>
      </c>
      <c r="J691" s="177" t="s">
        <v>3</v>
      </c>
      <c r="K691" s="184" t="s">
        <v>4</v>
      </c>
      <c r="L691" s="177" t="s">
        <v>5</v>
      </c>
      <c r="M691" s="175" t="s">
        <v>6</v>
      </c>
      <c r="N691" s="175" t="s">
        <v>7</v>
      </c>
      <c r="O691" s="177" t="s">
        <v>8</v>
      </c>
      <c r="P691" s="32"/>
      <c r="AI691" s="3"/>
      <c r="AJ691" s="3"/>
    </row>
    <row r="692" spans="1:36" ht="15.75" customHeight="1">
      <c r="A692" s="176"/>
      <c r="B692" s="75" t="s">
        <v>101</v>
      </c>
      <c r="C692" s="75" t="s">
        <v>102</v>
      </c>
      <c r="D692" s="75" t="s">
        <v>103</v>
      </c>
      <c r="E692" s="75" t="s">
        <v>104</v>
      </c>
      <c r="F692" s="75" t="s">
        <v>105</v>
      </c>
      <c r="G692" s="75" t="s">
        <v>106</v>
      </c>
      <c r="H692" s="176"/>
      <c r="I692" s="176"/>
      <c r="J692" s="176"/>
      <c r="K692" s="176"/>
      <c r="L692" s="176"/>
      <c r="M692" s="176"/>
      <c r="N692" s="176"/>
      <c r="O692" s="176"/>
      <c r="P692" s="32"/>
      <c r="AI692" s="3"/>
      <c r="AJ692" s="3"/>
    </row>
    <row r="693" spans="1:36" ht="15.75" customHeight="1">
      <c r="A693" s="75">
        <v>1801</v>
      </c>
      <c r="B693" s="77">
        <v>80</v>
      </c>
      <c r="C693" s="77"/>
      <c r="D693" s="77"/>
      <c r="E693" s="77"/>
      <c r="F693" s="77"/>
      <c r="G693" s="77"/>
      <c r="H693" s="78"/>
      <c r="I693" s="79"/>
      <c r="J693" s="47"/>
      <c r="K693" s="48"/>
      <c r="L693" s="17"/>
      <c r="M693" s="80">
        <f>B693</f>
        <v>80</v>
      </c>
      <c r="N693" s="43"/>
      <c r="O693" s="17"/>
      <c r="P693" s="32"/>
      <c r="AI693" s="3"/>
      <c r="AJ693" s="3"/>
    </row>
    <row r="694" spans="1:36" ht="15.75" customHeight="1">
      <c r="A694" s="75">
        <v>1802</v>
      </c>
      <c r="B694" s="77"/>
      <c r="C694" s="77">
        <v>33</v>
      </c>
      <c r="D694" s="77"/>
      <c r="E694" s="77"/>
      <c r="F694" s="77"/>
      <c r="G694" s="77"/>
      <c r="H694" s="78"/>
      <c r="I694" s="81"/>
      <c r="J694" s="5"/>
      <c r="K694" s="82"/>
      <c r="L694" s="83">
        <f>IF(C694=0,"",C694/B693)</f>
        <v>0.41249999999999998</v>
      </c>
      <c r="M694" s="84">
        <v>33</v>
      </c>
      <c r="N694" s="85">
        <f t="shared" ref="N694:N698" si="120">IF(M694=0,"",M694/M693)</f>
        <v>0.41249999999999998</v>
      </c>
      <c r="O694" s="85">
        <f t="shared" ref="O694:O698" si="121">IF(M694=0,"",100%-N694)</f>
        <v>0.58750000000000002</v>
      </c>
      <c r="P694" s="32"/>
      <c r="AI694" s="3"/>
      <c r="AJ694" s="3"/>
    </row>
    <row r="695" spans="1:36" ht="15.75" customHeight="1">
      <c r="A695" s="75">
        <v>1901</v>
      </c>
      <c r="B695" s="77"/>
      <c r="C695" s="77"/>
      <c r="D695" s="77">
        <v>29</v>
      </c>
      <c r="E695" s="77"/>
      <c r="F695" s="77"/>
      <c r="G695" s="77"/>
      <c r="H695" s="78"/>
      <c r="I695" s="81"/>
      <c r="J695" s="5"/>
      <c r="K695" s="82"/>
      <c r="L695" s="86">
        <f>IF(D695=0,"",D695/C694)</f>
        <v>0.87878787878787878</v>
      </c>
      <c r="M695" s="84">
        <v>32</v>
      </c>
      <c r="N695" s="87">
        <f t="shared" si="120"/>
        <v>0.96969696969696972</v>
      </c>
      <c r="O695" s="87">
        <f t="shared" si="121"/>
        <v>3.0303030303030276E-2</v>
      </c>
      <c r="P695" s="11">
        <f>M695/M693</f>
        <v>0.4</v>
      </c>
      <c r="AI695" s="3"/>
      <c r="AJ695" s="3"/>
    </row>
    <row r="696" spans="1:36" ht="15.75" customHeight="1">
      <c r="A696" s="75">
        <v>1902</v>
      </c>
      <c r="B696" s="77"/>
      <c r="C696" s="77"/>
      <c r="D696" s="77"/>
      <c r="E696" s="77">
        <v>27</v>
      </c>
      <c r="F696" s="77"/>
      <c r="G696" s="77"/>
      <c r="H696" s="78"/>
      <c r="I696" s="81"/>
      <c r="J696" s="5"/>
      <c r="K696" s="82"/>
      <c r="L696" s="86">
        <f>IF(E696=0,"",E696/D695)</f>
        <v>0.93103448275862066</v>
      </c>
      <c r="M696" s="84">
        <v>32</v>
      </c>
      <c r="N696" s="87">
        <f t="shared" si="120"/>
        <v>1</v>
      </c>
      <c r="O696" s="87">
        <f t="shared" si="121"/>
        <v>0</v>
      </c>
      <c r="P696" s="32"/>
      <c r="AI696" s="3"/>
      <c r="AJ696" s="3"/>
    </row>
    <row r="697" spans="1:36" ht="15.75" customHeight="1">
      <c r="A697" s="75">
        <v>2001</v>
      </c>
      <c r="B697" s="77"/>
      <c r="C697" s="77"/>
      <c r="D697" s="77"/>
      <c r="E697" s="77"/>
      <c r="F697" s="77">
        <v>25</v>
      </c>
      <c r="G697" s="77"/>
      <c r="H697" s="78"/>
      <c r="I697" s="81"/>
      <c r="J697" s="5"/>
      <c r="K697" s="82"/>
      <c r="L697" s="86">
        <f>IF(F697=0,"",F697/E696)</f>
        <v>0.92592592592592593</v>
      </c>
      <c r="M697" s="84">
        <v>30</v>
      </c>
      <c r="N697" s="87">
        <f t="shared" si="120"/>
        <v>0.9375</v>
      </c>
      <c r="O697" s="87">
        <f t="shared" si="121"/>
        <v>6.25E-2</v>
      </c>
      <c r="P697" s="32"/>
      <c r="AI697" s="3"/>
      <c r="AJ697" s="3"/>
    </row>
    <row r="698" spans="1:36" ht="15.75" customHeight="1">
      <c r="A698" s="75">
        <v>2002</v>
      </c>
      <c r="B698" s="77"/>
      <c r="C698" s="77"/>
      <c r="D698" s="77"/>
      <c r="E698" s="77"/>
      <c r="F698" s="77"/>
      <c r="G698" s="77">
        <v>23</v>
      </c>
      <c r="H698" s="78">
        <v>13</v>
      </c>
      <c r="I698" s="81"/>
      <c r="J698" s="5"/>
      <c r="K698" s="82"/>
      <c r="L698" s="86">
        <f>IF(G698=0,"",G698/F697)</f>
        <v>0.92</v>
      </c>
      <c r="M698" s="88">
        <v>27</v>
      </c>
      <c r="N698" s="87">
        <f t="shared" si="120"/>
        <v>0.9</v>
      </c>
      <c r="O698" s="87">
        <f t="shared" si="121"/>
        <v>9.9999999999999978E-2</v>
      </c>
      <c r="P698" s="32"/>
      <c r="AI698" s="3"/>
      <c r="AJ698" s="3"/>
    </row>
    <row r="699" spans="1:36" ht="15.75" customHeight="1">
      <c r="A699" s="89" t="s">
        <v>113</v>
      </c>
      <c r="B699" s="77"/>
      <c r="C699" s="77"/>
      <c r="D699" s="77"/>
      <c r="E699" s="77"/>
      <c r="F699" s="77"/>
      <c r="G699" s="77">
        <v>11</v>
      </c>
      <c r="H699" s="78">
        <v>6</v>
      </c>
      <c r="I699" s="81"/>
      <c r="J699" s="5"/>
      <c r="K699" s="32"/>
      <c r="L699" s="90"/>
      <c r="M699" s="88">
        <v>14</v>
      </c>
      <c r="N699" s="91"/>
      <c r="O699" s="92"/>
      <c r="P699" s="32"/>
      <c r="AI699" s="3"/>
      <c r="AJ699" s="3"/>
    </row>
    <row r="700" spans="1:36" ht="15.75" customHeight="1">
      <c r="A700" s="89" t="s">
        <v>115</v>
      </c>
      <c r="B700" s="77"/>
      <c r="C700" s="77"/>
      <c r="D700" s="77"/>
      <c r="E700" s="77"/>
      <c r="F700" s="77"/>
      <c r="G700" s="77">
        <v>6</v>
      </c>
      <c r="H700" s="78">
        <v>5</v>
      </c>
      <c r="I700" s="81"/>
      <c r="J700" s="5"/>
      <c r="K700" s="32"/>
      <c r="L700" s="90"/>
      <c r="M700" s="88">
        <v>6</v>
      </c>
      <c r="N700" s="91"/>
      <c r="O700" s="92"/>
      <c r="P700" s="32"/>
      <c r="AI700" s="3"/>
      <c r="AJ700" s="3"/>
    </row>
    <row r="701" spans="1:36" ht="15.75" customHeight="1">
      <c r="A701" s="89" t="s">
        <v>116</v>
      </c>
      <c r="B701" s="77"/>
      <c r="C701" s="77"/>
      <c r="D701" s="77"/>
      <c r="E701" s="77"/>
      <c r="F701" s="77"/>
      <c r="G701" s="77">
        <v>1</v>
      </c>
      <c r="H701" s="78">
        <v>1</v>
      </c>
      <c r="I701" s="81"/>
      <c r="J701" s="5"/>
      <c r="K701" s="32"/>
      <c r="L701" s="90"/>
      <c r="M701" s="88">
        <v>1</v>
      </c>
      <c r="N701" s="91"/>
      <c r="O701" s="92"/>
      <c r="P701" s="32"/>
      <c r="AI701" s="3"/>
      <c r="AJ701" s="3"/>
    </row>
    <row r="702" spans="1:36" ht="15.75" customHeight="1">
      <c r="A702" s="89"/>
      <c r="B702" s="77"/>
      <c r="C702" s="77"/>
      <c r="D702" s="77"/>
      <c r="E702" s="77"/>
      <c r="F702" s="77"/>
      <c r="G702" s="77"/>
      <c r="H702" s="78"/>
      <c r="I702" s="93"/>
      <c r="J702" s="70"/>
      <c r="K702" s="69"/>
      <c r="L702" s="94"/>
      <c r="M702" s="88"/>
      <c r="N702" s="95"/>
      <c r="O702" s="96"/>
      <c r="P702" s="32"/>
      <c r="AI702" s="3"/>
      <c r="AJ702" s="3"/>
    </row>
    <row r="703" spans="1:36" ht="18" customHeight="1">
      <c r="A703" s="31"/>
      <c r="B703" s="32"/>
      <c r="C703" s="172" t="s">
        <v>114</v>
      </c>
      <c r="D703" s="173"/>
      <c r="E703" s="173"/>
      <c r="F703" s="173"/>
      <c r="G703" s="174"/>
      <c r="H703" s="97">
        <f>SUM(H693:H702)</f>
        <v>25</v>
      </c>
      <c r="I703" s="98">
        <f>IF(H698=0,"",H698/B693)</f>
        <v>0.16250000000000001</v>
      </c>
      <c r="J703" s="98">
        <f>IF(H703=0,"",H703/B693)</f>
        <v>0.3125</v>
      </c>
      <c r="K703" s="98">
        <f>IF(H701=0,"",J703-I703)</f>
        <v>0.15</v>
      </c>
      <c r="L703" s="5"/>
      <c r="M703" s="32"/>
      <c r="N703" s="23"/>
      <c r="O703" s="5"/>
      <c r="P703" s="32"/>
      <c r="AI703" s="3"/>
      <c r="AJ703" s="3"/>
    </row>
    <row r="704" spans="1:36" ht="12.75" customHeight="1">
      <c r="I704" s="5"/>
      <c r="J704" s="5"/>
      <c r="L704" s="5"/>
      <c r="M704" s="6"/>
      <c r="N704" s="6"/>
      <c r="O704" s="5"/>
      <c r="AI704" s="3"/>
      <c r="AJ704" s="3"/>
    </row>
    <row r="705" spans="1:36" ht="26.25" customHeight="1">
      <c r="A705" s="157" t="s">
        <v>99</v>
      </c>
      <c r="C705" s="158"/>
      <c r="D705" s="158"/>
      <c r="E705" s="158"/>
      <c r="F705" s="158"/>
      <c r="G705" s="158"/>
      <c r="H705" s="73">
        <v>1802</v>
      </c>
      <c r="I705" s="74"/>
      <c r="J705" s="74"/>
      <c r="K705" s="74"/>
      <c r="L705" s="74"/>
      <c r="M705" s="74"/>
      <c r="N705" s="32"/>
      <c r="O705" s="32"/>
      <c r="P705" s="32"/>
      <c r="AI705" s="3"/>
      <c r="AJ705" s="3"/>
    </row>
    <row r="706" spans="1:36" ht="20.25" customHeight="1">
      <c r="A706" s="180" t="s">
        <v>9</v>
      </c>
      <c r="B706" s="181" t="s">
        <v>100</v>
      </c>
      <c r="C706" s="182"/>
      <c r="D706" s="182"/>
      <c r="E706" s="182"/>
      <c r="F706" s="182"/>
      <c r="G706" s="182"/>
      <c r="H706" s="183" t="s">
        <v>10</v>
      </c>
      <c r="I706" s="177" t="s">
        <v>2</v>
      </c>
      <c r="J706" s="177" t="s">
        <v>3</v>
      </c>
      <c r="K706" s="184" t="s">
        <v>4</v>
      </c>
      <c r="L706" s="177" t="s">
        <v>5</v>
      </c>
      <c r="M706" s="175" t="s">
        <v>6</v>
      </c>
      <c r="N706" s="175" t="s">
        <v>7</v>
      </c>
      <c r="O706" s="177" t="s">
        <v>8</v>
      </c>
      <c r="P706" s="32"/>
      <c r="AI706" s="3"/>
      <c r="AJ706" s="3"/>
    </row>
    <row r="707" spans="1:36" ht="15.75" customHeight="1">
      <c r="A707" s="176"/>
      <c r="B707" s="75" t="s">
        <v>101</v>
      </c>
      <c r="C707" s="75" t="s">
        <v>102</v>
      </c>
      <c r="D707" s="75" t="s">
        <v>103</v>
      </c>
      <c r="E707" s="75" t="s">
        <v>104</v>
      </c>
      <c r="F707" s="75" t="s">
        <v>105</v>
      </c>
      <c r="G707" s="75" t="s">
        <v>106</v>
      </c>
      <c r="H707" s="176"/>
      <c r="I707" s="176"/>
      <c r="J707" s="176"/>
      <c r="K707" s="176"/>
      <c r="L707" s="176"/>
      <c r="M707" s="176"/>
      <c r="N707" s="176"/>
      <c r="O707" s="176"/>
      <c r="P707" s="32"/>
      <c r="AI707" s="3"/>
      <c r="AJ707" s="3"/>
    </row>
    <row r="708" spans="1:36" ht="15.75" customHeight="1">
      <c r="A708" s="75">
        <v>1802</v>
      </c>
      <c r="B708" s="77">
        <v>1366</v>
      </c>
      <c r="C708" s="77"/>
      <c r="D708" s="77"/>
      <c r="E708" s="77"/>
      <c r="F708" s="77"/>
      <c r="G708" s="77"/>
      <c r="H708" s="78"/>
      <c r="I708" s="79"/>
      <c r="J708" s="47"/>
      <c r="K708" s="48"/>
      <c r="L708" s="17"/>
      <c r="M708" s="80">
        <f>B708</f>
        <v>1366</v>
      </c>
      <c r="N708" s="43"/>
      <c r="O708" s="17"/>
      <c r="P708" s="32"/>
      <c r="AI708" s="3"/>
      <c r="AJ708" s="3"/>
    </row>
    <row r="709" spans="1:36" ht="15.75" customHeight="1">
      <c r="A709" s="75">
        <v>1901</v>
      </c>
      <c r="B709" s="77"/>
      <c r="C709" s="77">
        <v>1118</v>
      </c>
      <c r="D709" s="77"/>
      <c r="E709" s="77"/>
      <c r="F709" s="77"/>
      <c r="G709" s="77"/>
      <c r="H709" s="78"/>
      <c r="I709" s="81"/>
      <c r="J709" s="5"/>
      <c r="K709" s="82"/>
      <c r="L709" s="83">
        <f>IF(C709=0,"",C709/B708)</f>
        <v>0.81844802342606149</v>
      </c>
      <c r="M709" s="84">
        <v>1128</v>
      </c>
      <c r="N709" s="85">
        <f t="shared" ref="N709:N713" si="122">IF(M709=0,"",M709/M708)</f>
        <v>0.82576866764275259</v>
      </c>
      <c r="O709" s="85">
        <f t="shared" ref="O709:O713" si="123">IF(M709=0,"",100%-N709)</f>
        <v>0.17423133235724741</v>
      </c>
      <c r="P709" s="32"/>
      <c r="AI709" s="3"/>
      <c r="AJ709" s="3"/>
    </row>
    <row r="710" spans="1:36" ht="15.75" customHeight="1">
      <c r="A710" s="75">
        <v>1902</v>
      </c>
      <c r="B710" s="77"/>
      <c r="C710" s="77"/>
      <c r="D710" s="77">
        <v>1051</v>
      </c>
      <c r="E710" s="77"/>
      <c r="F710" s="77"/>
      <c r="G710" s="77"/>
      <c r="H710" s="78"/>
      <c r="I710" s="81"/>
      <c r="J710" s="5"/>
      <c r="K710" s="82"/>
      <c r="L710" s="86">
        <f>IF(D710=0,"",D710/C709)</f>
        <v>0.94007155635062611</v>
      </c>
      <c r="M710" s="84">
        <v>1095</v>
      </c>
      <c r="N710" s="87">
        <f t="shared" si="122"/>
        <v>0.9707446808510638</v>
      </c>
      <c r="O710" s="87">
        <f t="shared" si="123"/>
        <v>2.9255319148936199E-2</v>
      </c>
      <c r="P710" s="11">
        <f>M710/M708</f>
        <v>0.80161054172767199</v>
      </c>
      <c r="AI710" s="3"/>
      <c r="AJ710" s="3"/>
    </row>
    <row r="711" spans="1:36" ht="15.75" customHeight="1">
      <c r="A711" s="75">
        <v>2001</v>
      </c>
      <c r="B711" s="77"/>
      <c r="C711" s="77"/>
      <c r="D711" s="77"/>
      <c r="E711" s="77">
        <v>992</v>
      </c>
      <c r="F711" s="77"/>
      <c r="G711" s="77"/>
      <c r="H711" s="78"/>
      <c r="I711" s="81"/>
      <c r="J711" s="5"/>
      <c r="K711" s="82"/>
      <c r="L711" s="86">
        <f>IF(E711=0,"",E711/D710)</f>
        <v>0.94386298763082777</v>
      </c>
      <c r="M711" s="84">
        <v>1061</v>
      </c>
      <c r="N711" s="87">
        <f t="shared" si="122"/>
        <v>0.9689497716894977</v>
      </c>
      <c r="O711" s="87">
        <f t="shared" si="123"/>
        <v>3.1050228310502304E-2</v>
      </c>
      <c r="P711" s="32"/>
      <c r="AI711" s="3"/>
      <c r="AJ711" s="3"/>
    </row>
    <row r="712" spans="1:36" ht="15.75" customHeight="1">
      <c r="A712" s="75">
        <v>2002</v>
      </c>
      <c r="B712" s="77"/>
      <c r="C712" s="77"/>
      <c r="D712" s="77"/>
      <c r="E712" s="77"/>
      <c r="F712" s="77">
        <v>970</v>
      </c>
      <c r="G712" s="77"/>
      <c r="H712" s="78"/>
      <c r="I712" s="81"/>
      <c r="J712" s="5"/>
      <c r="K712" s="82"/>
      <c r="L712" s="86">
        <f>IF(F712=0,"",F712/E711)</f>
        <v>0.97782258064516125</v>
      </c>
      <c r="M712" s="84">
        <v>1033</v>
      </c>
      <c r="N712" s="87">
        <f t="shared" si="122"/>
        <v>0.97360980207351555</v>
      </c>
      <c r="O712" s="87">
        <f t="shared" si="123"/>
        <v>2.6390197926484449E-2</v>
      </c>
      <c r="P712" s="32"/>
      <c r="AI712" s="3"/>
      <c r="AJ712" s="3"/>
    </row>
    <row r="713" spans="1:36" ht="15.75" customHeight="1">
      <c r="A713" s="75">
        <v>2101</v>
      </c>
      <c r="B713" s="77"/>
      <c r="C713" s="77"/>
      <c r="D713" s="77"/>
      <c r="E713" s="77"/>
      <c r="F713" s="77"/>
      <c r="G713" s="77">
        <v>935</v>
      </c>
      <c r="H713" s="78">
        <v>754</v>
      </c>
      <c r="I713" s="81"/>
      <c r="J713" s="5"/>
      <c r="K713" s="82"/>
      <c r="L713" s="86">
        <f>IF(G713=0,"",G713/F712)</f>
        <v>0.96391752577319589</v>
      </c>
      <c r="M713" s="88">
        <v>1003</v>
      </c>
      <c r="N713" s="87">
        <f t="shared" si="122"/>
        <v>0.97095837366892546</v>
      </c>
      <c r="O713" s="87">
        <f t="shared" si="123"/>
        <v>2.9041626331074544E-2</v>
      </c>
      <c r="P713" s="32"/>
      <c r="AI713" s="3"/>
      <c r="AJ713" s="3"/>
    </row>
    <row r="714" spans="1:36" ht="15.75" customHeight="1">
      <c r="A714" s="89" t="s">
        <v>115</v>
      </c>
      <c r="B714" s="77"/>
      <c r="C714" s="77"/>
      <c r="D714" s="77"/>
      <c r="E714" s="77"/>
      <c r="F714" s="77"/>
      <c r="G714" s="77">
        <v>150</v>
      </c>
      <c r="H714" s="78">
        <v>95</v>
      </c>
      <c r="I714" s="81"/>
      <c r="J714" s="5"/>
      <c r="K714" s="32"/>
      <c r="L714" s="90"/>
      <c r="M714" s="88">
        <v>182</v>
      </c>
      <c r="N714" s="91"/>
      <c r="O714" s="92"/>
      <c r="P714" s="32"/>
      <c r="AI714" s="3"/>
      <c r="AJ714" s="3"/>
    </row>
    <row r="715" spans="1:36" ht="15.75" customHeight="1">
      <c r="A715" s="89" t="s">
        <v>116</v>
      </c>
      <c r="B715" s="77"/>
      <c r="C715" s="77"/>
      <c r="D715" s="77"/>
      <c r="E715" s="77"/>
      <c r="F715" s="77"/>
      <c r="G715" s="77">
        <v>54</v>
      </c>
      <c r="H715" s="78">
        <v>48</v>
      </c>
      <c r="I715" s="81"/>
      <c r="J715" s="5"/>
      <c r="K715" s="32"/>
      <c r="L715" s="90"/>
      <c r="M715" s="88">
        <v>62</v>
      </c>
      <c r="N715" s="91"/>
      <c r="O715" s="92"/>
      <c r="P715" s="32"/>
      <c r="AI715" s="3"/>
      <c r="AJ715" s="3"/>
    </row>
    <row r="716" spans="1:36" ht="15.75" customHeight="1">
      <c r="A716" s="89" t="s">
        <v>117</v>
      </c>
      <c r="B716" s="77"/>
      <c r="C716" s="77"/>
      <c r="D716" s="77"/>
      <c r="E716" s="77"/>
      <c r="F716" s="77"/>
      <c r="G716" s="77">
        <v>1</v>
      </c>
      <c r="H716" s="108">
        <v>3</v>
      </c>
      <c r="I716" s="81"/>
      <c r="J716" s="5"/>
      <c r="K716" s="32"/>
      <c r="L716" s="90"/>
      <c r="M716" s="88">
        <v>4</v>
      </c>
      <c r="N716" s="91"/>
      <c r="O716" s="92"/>
      <c r="P716" s="32"/>
      <c r="AI716" s="3"/>
      <c r="AJ716" s="3"/>
    </row>
    <row r="717" spans="1:36" ht="15.75" customHeight="1">
      <c r="A717" s="89"/>
      <c r="B717" s="77"/>
      <c r="C717" s="77"/>
      <c r="D717" s="77"/>
      <c r="E717" s="77"/>
      <c r="F717" s="77"/>
      <c r="G717" s="77"/>
      <c r="H717" s="78"/>
      <c r="I717" s="93"/>
      <c r="J717" s="70"/>
      <c r="K717" s="69"/>
      <c r="L717" s="94"/>
      <c r="M717" s="88"/>
      <c r="N717" s="95"/>
      <c r="O717" s="96"/>
      <c r="P717" s="32"/>
      <c r="AI717" s="3"/>
      <c r="AJ717" s="3"/>
    </row>
    <row r="718" spans="1:36" ht="18" customHeight="1">
      <c r="A718" s="31"/>
      <c r="B718" s="32"/>
      <c r="C718" s="172" t="s">
        <v>114</v>
      </c>
      <c r="D718" s="173"/>
      <c r="E718" s="173"/>
      <c r="F718" s="173"/>
      <c r="G718" s="174"/>
      <c r="H718" s="97">
        <f>SUM(H708:H717)</f>
        <v>900</v>
      </c>
      <c r="I718" s="98">
        <f>IF(H713=0,"",H713/B708)</f>
        <v>0.55197657393850663</v>
      </c>
      <c r="J718" s="98">
        <f>IF(H718=0,"",H718/B708)</f>
        <v>0.65885797950219616</v>
      </c>
      <c r="K718" s="98">
        <f>IF(H716=0,"",J718-I718)</f>
        <v>0.10688140556368952</v>
      </c>
      <c r="L718" s="5"/>
      <c r="M718" s="32"/>
      <c r="N718" s="23"/>
      <c r="O718" s="5"/>
      <c r="P718" s="32"/>
      <c r="AI718" s="3"/>
      <c r="AJ718" s="3"/>
    </row>
    <row r="719" spans="1:36" ht="12.75" customHeight="1">
      <c r="I719" s="5"/>
      <c r="J719" s="5"/>
      <c r="L719" s="5"/>
      <c r="M719" s="6"/>
      <c r="N719" s="6"/>
      <c r="O719" s="5"/>
      <c r="AI719" s="3"/>
      <c r="AJ719" s="3"/>
    </row>
    <row r="720" spans="1:36" ht="12.75" customHeight="1">
      <c r="I720" s="5"/>
      <c r="J720" s="5"/>
      <c r="L720" s="5"/>
      <c r="M720" s="6"/>
      <c r="N720" s="6"/>
      <c r="O720" s="5"/>
      <c r="AI720" s="3"/>
      <c r="AJ720" s="3"/>
    </row>
    <row r="721" spans="1:36" ht="26.25" customHeight="1">
      <c r="A721" s="157" t="s">
        <v>99</v>
      </c>
      <c r="C721" s="158"/>
      <c r="D721" s="158"/>
      <c r="E721" s="158"/>
      <c r="F721" s="158"/>
      <c r="G721" s="158"/>
      <c r="H721" s="73">
        <v>1901</v>
      </c>
      <c r="I721" s="74"/>
      <c r="J721" s="74"/>
      <c r="K721" s="74"/>
      <c r="L721" s="74"/>
      <c r="M721" s="74"/>
      <c r="N721" s="32"/>
      <c r="O721" s="32"/>
      <c r="P721" s="32"/>
      <c r="AI721" s="3"/>
      <c r="AJ721" s="3"/>
    </row>
    <row r="722" spans="1:36" ht="20.25" customHeight="1">
      <c r="A722" s="180" t="s">
        <v>9</v>
      </c>
      <c r="B722" s="181" t="s">
        <v>100</v>
      </c>
      <c r="C722" s="182"/>
      <c r="D722" s="182"/>
      <c r="E722" s="182"/>
      <c r="F722" s="182"/>
      <c r="G722" s="182"/>
      <c r="H722" s="183" t="s">
        <v>10</v>
      </c>
      <c r="I722" s="177" t="s">
        <v>2</v>
      </c>
      <c r="J722" s="177" t="s">
        <v>3</v>
      </c>
      <c r="K722" s="184" t="s">
        <v>4</v>
      </c>
      <c r="L722" s="177" t="s">
        <v>5</v>
      </c>
      <c r="M722" s="175" t="s">
        <v>6</v>
      </c>
      <c r="N722" s="175" t="s">
        <v>7</v>
      </c>
      <c r="O722" s="177" t="s">
        <v>8</v>
      </c>
      <c r="P722" s="32"/>
      <c r="AI722" s="3"/>
      <c r="AJ722" s="3"/>
    </row>
    <row r="723" spans="1:36" ht="15.75" customHeight="1">
      <c r="A723" s="176"/>
      <c r="B723" s="75" t="s">
        <v>101</v>
      </c>
      <c r="C723" s="75" t="s">
        <v>102</v>
      </c>
      <c r="D723" s="75" t="s">
        <v>103</v>
      </c>
      <c r="E723" s="75" t="s">
        <v>104</v>
      </c>
      <c r="F723" s="75" t="s">
        <v>105</v>
      </c>
      <c r="G723" s="75" t="s">
        <v>106</v>
      </c>
      <c r="H723" s="176"/>
      <c r="I723" s="176"/>
      <c r="J723" s="176"/>
      <c r="K723" s="176"/>
      <c r="L723" s="176"/>
      <c r="M723" s="176"/>
      <c r="N723" s="176"/>
      <c r="O723" s="176"/>
      <c r="P723" s="32"/>
      <c r="AI723" s="3"/>
      <c r="AJ723" s="3"/>
    </row>
    <row r="724" spans="1:36" ht="15.75" customHeight="1">
      <c r="A724" s="75">
        <v>1901</v>
      </c>
      <c r="B724" s="77">
        <v>86</v>
      </c>
      <c r="C724" s="77"/>
      <c r="D724" s="77"/>
      <c r="E724" s="77"/>
      <c r="F724" s="77"/>
      <c r="G724" s="77"/>
      <c r="H724" s="78"/>
      <c r="I724" s="79"/>
      <c r="J724" s="47"/>
      <c r="K724" s="48"/>
      <c r="L724" s="17"/>
      <c r="M724" s="80">
        <f>B724</f>
        <v>86</v>
      </c>
      <c r="N724" s="43"/>
      <c r="O724" s="17"/>
      <c r="P724" s="32"/>
      <c r="AI724" s="3"/>
      <c r="AJ724" s="3"/>
    </row>
    <row r="725" spans="1:36" ht="15.75" customHeight="1">
      <c r="A725" s="75">
        <v>1902</v>
      </c>
      <c r="B725" s="77"/>
      <c r="C725" s="77">
        <v>56</v>
      </c>
      <c r="D725" s="77"/>
      <c r="E725" s="77"/>
      <c r="F725" s="77"/>
      <c r="G725" s="77"/>
      <c r="H725" s="78"/>
      <c r="I725" s="81"/>
      <c r="J725" s="5"/>
      <c r="K725" s="82"/>
      <c r="L725" s="83">
        <f>IF(C725=0,"",C725/B724)</f>
        <v>0.65116279069767447</v>
      </c>
      <c r="M725" s="84">
        <v>57</v>
      </c>
      <c r="N725" s="85">
        <f t="shared" ref="N725:N729" si="124">IF(M725=0,"",M725/M724)</f>
        <v>0.66279069767441856</v>
      </c>
      <c r="O725" s="85">
        <f t="shared" ref="O725:O729" si="125">IF(M725=0,"",100%-N725)</f>
        <v>0.33720930232558144</v>
      </c>
      <c r="P725" s="32"/>
      <c r="AI725" s="3"/>
      <c r="AJ725" s="3"/>
    </row>
    <row r="726" spans="1:36" ht="15.75" customHeight="1">
      <c r="A726" s="75">
        <v>2001</v>
      </c>
      <c r="B726" s="77"/>
      <c r="C726" s="77"/>
      <c r="D726" s="77">
        <v>44</v>
      </c>
      <c r="E726" s="77"/>
      <c r="F726" s="77"/>
      <c r="G726" s="77"/>
      <c r="H726" s="78"/>
      <c r="I726" s="81"/>
      <c r="J726" s="5"/>
      <c r="K726" s="82"/>
      <c r="L726" s="86">
        <f>IF(D726=0,"",D726/C725)</f>
        <v>0.7857142857142857</v>
      </c>
      <c r="M726" s="84">
        <v>51</v>
      </c>
      <c r="N726" s="87">
        <f t="shared" si="124"/>
        <v>0.89473684210526316</v>
      </c>
      <c r="O726" s="87">
        <f t="shared" si="125"/>
        <v>0.10526315789473684</v>
      </c>
      <c r="P726" s="11">
        <f>M726/M724</f>
        <v>0.59302325581395354</v>
      </c>
      <c r="AI726" s="3"/>
      <c r="AJ726" s="3"/>
    </row>
    <row r="727" spans="1:36" ht="15.75" customHeight="1">
      <c r="A727" s="75">
        <v>2002</v>
      </c>
      <c r="B727" s="77"/>
      <c r="C727" s="77"/>
      <c r="D727" s="77"/>
      <c r="E727" s="77">
        <v>41</v>
      </c>
      <c r="F727" s="77"/>
      <c r="G727" s="77"/>
      <c r="H727" s="78"/>
      <c r="I727" s="81"/>
      <c r="J727" s="5"/>
      <c r="K727" s="82"/>
      <c r="L727" s="86">
        <f>IF(E727=0,"",E727/D726)</f>
        <v>0.93181818181818177</v>
      </c>
      <c r="M727" s="84">
        <v>46</v>
      </c>
      <c r="N727" s="87">
        <f t="shared" si="124"/>
        <v>0.90196078431372551</v>
      </c>
      <c r="O727" s="87">
        <f t="shared" si="125"/>
        <v>9.8039215686274495E-2</v>
      </c>
      <c r="P727" s="32"/>
      <c r="AI727" s="3"/>
      <c r="AJ727" s="3"/>
    </row>
    <row r="728" spans="1:36" ht="15.75" customHeight="1">
      <c r="A728" s="75">
        <v>2101</v>
      </c>
      <c r="B728" s="77"/>
      <c r="C728" s="77"/>
      <c r="D728" s="77"/>
      <c r="E728" s="77"/>
      <c r="F728" s="77">
        <v>36</v>
      </c>
      <c r="G728" s="77"/>
      <c r="H728" s="78"/>
      <c r="I728" s="81"/>
      <c r="J728" s="5"/>
      <c r="K728" s="82"/>
      <c r="L728" s="86">
        <f>IF(F728=0,"",F728/E727)</f>
        <v>0.87804878048780488</v>
      </c>
      <c r="M728" s="84">
        <v>40</v>
      </c>
      <c r="N728" s="87">
        <f t="shared" si="124"/>
        <v>0.86956521739130432</v>
      </c>
      <c r="O728" s="87">
        <f t="shared" si="125"/>
        <v>0.13043478260869568</v>
      </c>
      <c r="P728" s="32"/>
      <c r="AI728" s="3"/>
      <c r="AJ728" s="3"/>
    </row>
    <row r="729" spans="1:36" ht="15.75" customHeight="1">
      <c r="A729" s="75">
        <v>2102</v>
      </c>
      <c r="B729" s="77"/>
      <c r="C729" s="77"/>
      <c r="D729" s="77"/>
      <c r="E729" s="77"/>
      <c r="F729" s="77"/>
      <c r="G729" s="77">
        <v>34</v>
      </c>
      <c r="H729" s="78">
        <v>13</v>
      </c>
      <c r="I729" s="81"/>
      <c r="J729" s="5"/>
      <c r="K729" s="82"/>
      <c r="L729" s="86">
        <f>IF(G729=0,"",G729/F728)</f>
        <v>0.94444444444444442</v>
      </c>
      <c r="M729" s="88">
        <v>38</v>
      </c>
      <c r="N729" s="87">
        <f t="shared" si="124"/>
        <v>0.95</v>
      </c>
      <c r="O729" s="87">
        <f t="shared" si="125"/>
        <v>5.0000000000000044E-2</v>
      </c>
      <c r="P729" s="32"/>
      <c r="AI729" s="3"/>
      <c r="AJ729" s="3"/>
    </row>
    <row r="730" spans="1:36" ht="15.75" customHeight="1">
      <c r="A730" s="89" t="s">
        <v>116</v>
      </c>
      <c r="B730" s="77"/>
      <c r="C730" s="77"/>
      <c r="D730" s="77"/>
      <c r="E730" s="77"/>
      <c r="F730" s="77"/>
      <c r="G730" s="77">
        <v>13</v>
      </c>
      <c r="H730" s="78">
        <v>10</v>
      </c>
      <c r="I730" s="81"/>
      <c r="J730" s="5"/>
      <c r="K730" s="32"/>
      <c r="L730" s="90"/>
      <c r="M730" s="88">
        <v>15</v>
      </c>
      <c r="N730" s="91"/>
      <c r="O730" s="92"/>
      <c r="P730" s="32"/>
      <c r="AI730" s="3"/>
      <c r="AJ730" s="3"/>
    </row>
    <row r="731" spans="1:36" ht="15.75" customHeight="1">
      <c r="A731" s="89" t="s">
        <v>117</v>
      </c>
      <c r="B731" s="77"/>
      <c r="C731" s="77"/>
      <c r="D731" s="77"/>
      <c r="E731" s="77"/>
      <c r="F731" s="77"/>
      <c r="G731" s="77">
        <v>1</v>
      </c>
      <c r="H731" s="78"/>
      <c r="I731" s="81"/>
      <c r="J731" s="5"/>
      <c r="K731" s="32"/>
      <c r="L731" s="90"/>
      <c r="M731" s="88">
        <v>1</v>
      </c>
      <c r="N731" s="91"/>
      <c r="O731" s="92"/>
      <c r="P731" s="32"/>
      <c r="AI731" s="3"/>
      <c r="AJ731" s="3"/>
    </row>
    <row r="732" spans="1:36" ht="15.75" customHeight="1">
      <c r="A732" s="89"/>
      <c r="B732" s="77"/>
      <c r="C732" s="77"/>
      <c r="D732" s="77"/>
      <c r="E732" s="77"/>
      <c r="F732" s="77"/>
      <c r="G732" s="77"/>
      <c r="H732" s="78"/>
      <c r="I732" s="81"/>
      <c r="J732" s="5"/>
      <c r="K732" s="32"/>
      <c r="L732" s="90"/>
      <c r="M732" s="88"/>
      <c r="N732" s="91"/>
      <c r="O732" s="92"/>
      <c r="P732" s="32"/>
      <c r="AI732" s="3"/>
      <c r="AJ732" s="3"/>
    </row>
    <row r="733" spans="1:36" ht="15.75" customHeight="1">
      <c r="A733" s="89"/>
      <c r="B733" s="77"/>
      <c r="C733" s="77"/>
      <c r="D733" s="77"/>
      <c r="E733" s="77"/>
      <c r="F733" s="77"/>
      <c r="G733" s="77"/>
      <c r="H733" s="78"/>
      <c r="I733" s="93"/>
      <c r="J733" s="70"/>
      <c r="K733" s="69"/>
      <c r="L733" s="94"/>
      <c r="M733" s="88"/>
      <c r="N733" s="95"/>
      <c r="O733" s="96"/>
      <c r="P733" s="32"/>
      <c r="AI733" s="3"/>
      <c r="AJ733" s="3"/>
    </row>
    <row r="734" spans="1:36" ht="18" customHeight="1">
      <c r="A734" s="31"/>
      <c r="B734" s="32"/>
      <c r="C734" s="172" t="s">
        <v>114</v>
      </c>
      <c r="D734" s="173"/>
      <c r="E734" s="173"/>
      <c r="F734" s="173"/>
      <c r="G734" s="174"/>
      <c r="H734" s="97">
        <f>SUM(H724:H733)</f>
        <v>23</v>
      </c>
      <c r="I734" s="98">
        <f>H729/B724</f>
        <v>0.15116279069767441</v>
      </c>
      <c r="J734" s="98">
        <f>IF(H734=0,"",H734/B724)</f>
        <v>0.26744186046511625</v>
      </c>
      <c r="K734" s="98">
        <f>J734-I734</f>
        <v>0.11627906976744184</v>
      </c>
      <c r="L734" s="5"/>
      <c r="M734" s="32"/>
      <c r="N734" s="23"/>
      <c r="O734" s="5"/>
      <c r="P734" s="32"/>
      <c r="AI734" s="3"/>
      <c r="AJ734" s="3"/>
    </row>
    <row r="735" spans="1:36" ht="12.75" customHeight="1">
      <c r="I735" s="5"/>
      <c r="J735" s="5"/>
      <c r="L735" s="5"/>
      <c r="M735" s="6"/>
      <c r="N735" s="6"/>
      <c r="O735" s="5"/>
      <c r="AI735" s="3"/>
      <c r="AJ735" s="3"/>
    </row>
    <row r="736" spans="1:36" ht="12.75" customHeight="1">
      <c r="I736" s="5"/>
      <c r="J736" s="5"/>
      <c r="L736" s="5"/>
      <c r="M736" s="6"/>
      <c r="N736" s="6"/>
      <c r="O736" s="5"/>
      <c r="AI736" s="3"/>
      <c r="AJ736" s="3"/>
    </row>
    <row r="737" spans="1:36" ht="26.25" customHeight="1">
      <c r="A737" s="157" t="s">
        <v>99</v>
      </c>
      <c r="C737" s="158"/>
      <c r="D737" s="158"/>
      <c r="E737" s="158"/>
      <c r="F737" s="158"/>
      <c r="G737" s="158"/>
      <c r="H737" s="73">
        <v>1902</v>
      </c>
      <c r="I737" s="74"/>
      <c r="J737" s="74"/>
      <c r="K737" s="74"/>
      <c r="L737" s="74"/>
      <c r="M737" s="74"/>
      <c r="N737" s="32"/>
      <c r="O737" s="32"/>
      <c r="P737" s="32"/>
      <c r="AI737" s="3"/>
      <c r="AJ737" s="3"/>
    </row>
    <row r="738" spans="1:36" ht="20.25" customHeight="1">
      <c r="A738" s="180" t="s">
        <v>9</v>
      </c>
      <c r="B738" s="181" t="s">
        <v>100</v>
      </c>
      <c r="C738" s="182"/>
      <c r="D738" s="182"/>
      <c r="E738" s="182"/>
      <c r="F738" s="182"/>
      <c r="G738" s="182"/>
      <c r="H738" s="183" t="s">
        <v>10</v>
      </c>
      <c r="I738" s="177" t="s">
        <v>2</v>
      </c>
      <c r="J738" s="177" t="s">
        <v>3</v>
      </c>
      <c r="K738" s="184" t="s">
        <v>4</v>
      </c>
      <c r="L738" s="177" t="s">
        <v>5</v>
      </c>
      <c r="M738" s="175" t="s">
        <v>6</v>
      </c>
      <c r="N738" s="175" t="s">
        <v>7</v>
      </c>
      <c r="O738" s="177" t="s">
        <v>8</v>
      </c>
      <c r="P738" s="32"/>
      <c r="AI738" s="3"/>
      <c r="AJ738" s="3"/>
    </row>
    <row r="739" spans="1:36" ht="15.75" customHeight="1">
      <c r="A739" s="176"/>
      <c r="B739" s="75" t="s">
        <v>101</v>
      </c>
      <c r="C739" s="75" t="s">
        <v>102</v>
      </c>
      <c r="D739" s="75" t="s">
        <v>103</v>
      </c>
      <c r="E739" s="75" t="s">
        <v>104</v>
      </c>
      <c r="F739" s="75" t="s">
        <v>105</v>
      </c>
      <c r="G739" s="75" t="s">
        <v>106</v>
      </c>
      <c r="H739" s="176"/>
      <c r="I739" s="176"/>
      <c r="J739" s="176"/>
      <c r="K739" s="176"/>
      <c r="L739" s="176"/>
      <c r="M739" s="176"/>
      <c r="N739" s="176"/>
      <c r="O739" s="176"/>
      <c r="P739" s="32"/>
      <c r="AI739" s="3"/>
      <c r="AJ739" s="3"/>
    </row>
    <row r="740" spans="1:36" ht="15.75" customHeight="1">
      <c r="A740" s="75">
        <v>1902</v>
      </c>
      <c r="B740" s="77">
        <v>1388</v>
      </c>
      <c r="C740" s="77"/>
      <c r="D740" s="77"/>
      <c r="E740" s="77"/>
      <c r="F740" s="77"/>
      <c r="G740" s="77"/>
      <c r="H740" s="78"/>
      <c r="I740" s="79"/>
      <c r="J740" s="47"/>
      <c r="K740" s="48"/>
      <c r="L740" s="17"/>
      <c r="M740" s="80">
        <f>B740</f>
        <v>1388</v>
      </c>
      <c r="N740" s="43"/>
      <c r="O740" s="17"/>
      <c r="P740" s="32"/>
      <c r="AI740" s="3"/>
      <c r="AJ740" s="3"/>
    </row>
    <row r="741" spans="1:36" ht="15.75" customHeight="1">
      <c r="A741" s="75">
        <v>2001</v>
      </c>
      <c r="B741" s="77"/>
      <c r="C741" s="77">
        <v>1192</v>
      </c>
      <c r="D741" s="77"/>
      <c r="E741" s="77"/>
      <c r="F741" s="77"/>
      <c r="G741" s="77"/>
      <c r="H741" s="78"/>
      <c r="I741" s="81"/>
      <c r="J741" s="5"/>
      <c r="K741" s="82"/>
      <c r="L741" s="83">
        <f>IF(C741=0,"",C741/B740)</f>
        <v>0.85878962536023051</v>
      </c>
      <c r="M741" s="84">
        <v>1227</v>
      </c>
      <c r="N741" s="85">
        <f t="shared" ref="N741:N745" si="126">IF(M741=0,"",M741/M740)</f>
        <v>0.88400576368876083</v>
      </c>
      <c r="O741" s="85">
        <f t="shared" ref="O741:O745" si="127">IF(M741=0,"",100%-N741)</f>
        <v>0.11599423631123917</v>
      </c>
      <c r="P741" s="32"/>
      <c r="AI741" s="3"/>
      <c r="AJ741" s="3"/>
    </row>
    <row r="742" spans="1:36" ht="15.75" customHeight="1">
      <c r="A742" s="75">
        <v>2002</v>
      </c>
      <c r="B742" s="77"/>
      <c r="C742" s="77"/>
      <c r="D742" s="77">
        <v>1068</v>
      </c>
      <c r="E742" s="77"/>
      <c r="F742" s="77"/>
      <c r="G742" s="77"/>
      <c r="H742" s="78"/>
      <c r="I742" s="81"/>
      <c r="J742" s="5"/>
      <c r="K742" s="82"/>
      <c r="L742" s="86">
        <f>IF(D742=0,"",D742/C741)</f>
        <v>0.89597315436241609</v>
      </c>
      <c r="M742" s="84">
        <v>1191</v>
      </c>
      <c r="N742" s="87">
        <f t="shared" si="126"/>
        <v>0.97066014669926648</v>
      </c>
      <c r="O742" s="87">
        <f t="shared" si="127"/>
        <v>2.933985330073352E-2</v>
      </c>
      <c r="P742" s="11">
        <f>M742/M740</f>
        <v>0.85806916426512969</v>
      </c>
      <c r="AI742" s="3"/>
      <c r="AJ742" s="3"/>
    </row>
    <row r="743" spans="1:36" ht="15.75" customHeight="1">
      <c r="A743" s="75">
        <v>2102</v>
      </c>
      <c r="B743" s="77"/>
      <c r="C743" s="77"/>
      <c r="D743" s="77"/>
      <c r="E743" s="77">
        <v>935</v>
      </c>
      <c r="F743" s="77"/>
      <c r="G743" s="77"/>
      <c r="H743" s="78"/>
      <c r="I743" s="81"/>
      <c r="J743" s="5"/>
      <c r="K743" s="82"/>
      <c r="L743" s="86">
        <f>IF(E743=0,"",E743/D742)</f>
        <v>0.87546816479400746</v>
      </c>
      <c r="M743" s="84">
        <v>1155</v>
      </c>
      <c r="N743" s="87">
        <f t="shared" si="126"/>
        <v>0.96977329974811088</v>
      </c>
      <c r="O743" s="87">
        <f t="shared" si="127"/>
        <v>3.0226700251889116E-2</v>
      </c>
      <c r="P743" s="32"/>
      <c r="AI743" s="3"/>
      <c r="AJ743" s="3"/>
    </row>
    <row r="744" spans="1:36" ht="15.75" customHeight="1">
      <c r="A744" s="75">
        <v>2101</v>
      </c>
      <c r="B744" s="77"/>
      <c r="C744" s="77"/>
      <c r="D744" s="77"/>
      <c r="E744" s="77"/>
      <c r="F744" s="77">
        <v>892</v>
      </c>
      <c r="G744" s="77"/>
      <c r="H744" s="78"/>
      <c r="I744" s="81"/>
      <c r="J744" s="5"/>
      <c r="K744" s="82"/>
      <c r="L744" s="86">
        <f>IF(F744=0,"",F744/E743)</f>
        <v>0.95401069518716575</v>
      </c>
      <c r="M744" s="84">
        <v>1072</v>
      </c>
      <c r="N744" s="87">
        <f t="shared" si="126"/>
        <v>0.92813852813852815</v>
      </c>
      <c r="O744" s="87">
        <f t="shared" si="127"/>
        <v>7.1861471861471848E-2</v>
      </c>
      <c r="P744" s="32"/>
      <c r="AI744" s="3"/>
      <c r="AJ744" s="3"/>
    </row>
    <row r="745" spans="1:36" ht="15.75" customHeight="1">
      <c r="A745" s="75">
        <v>2201</v>
      </c>
      <c r="B745" s="77"/>
      <c r="C745" s="77"/>
      <c r="D745" s="77"/>
      <c r="E745" s="77"/>
      <c r="F745" s="77"/>
      <c r="G745" s="77">
        <v>892</v>
      </c>
      <c r="H745" s="78">
        <v>764</v>
      </c>
      <c r="I745" s="81"/>
      <c r="J745" s="5"/>
      <c r="K745" s="82"/>
      <c r="L745" s="86">
        <f>IF(G745=0,"",G745/F744)</f>
        <v>1</v>
      </c>
      <c r="M745" s="88">
        <v>244</v>
      </c>
      <c r="N745" s="87">
        <f t="shared" si="126"/>
        <v>0.22761194029850745</v>
      </c>
      <c r="O745" s="87">
        <f t="shared" si="127"/>
        <v>0.77238805970149249</v>
      </c>
      <c r="P745" s="32"/>
      <c r="AI745" s="3"/>
      <c r="AJ745" s="3"/>
    </row>
    <row r="746" spans="1:36" ht="15.75" customHeight="1">
      <c r="A746" s="75">
        <v>2202</v>
      </c>
      <c r="B746" s="77"/>
      <c r="C746" s="77"/>
      <c r="D746" s="77"/>
      <c r="E746" s="77"/>
      <c r="F746" s="77"/>
      <c r="G746" s="77">
        <v>140</v>
      </c>
      <c r="H746" s="108">
        <v>82</v>
      </c>
      <c r="I746" s="81"/>
      <c r="J746" s="5"/>
      <c r="K746" s="32"/>
      <c r="L746" s="90"/>
      <c r="M746" s="88">
        <v>123</v>
      </c>
      <c r="N746" s="91"/>
      <c r="O746" s="92"/>
      <c r="P746" s="32"/>
      <c r="AI746" s="3"/>
      <c r="AJ746" s="3"/>
    </row>
    <row r="747" spans="1:36" ht="15.75" customHeight="1">
      <c r="A747" s="89" t="s">
        <v>136</v>
      </c>
      <c r="B747" s="77"/>
      <c r="C747" s="77"/>
      <c r="D747" s="77"/>
      <c r="E747" s="77"/>
      <c r="F747" s="77"/>
      <c r="G747" s="77">
        <v>100</v>
      </c>
      <c r="H747" s="78">
        <v>81</v>
      </c>
      <c r="I747" s="81"/>
      <c r="J747" s="5"/>
      <c r="K747" s="32"/>
      <c r="L747" s="90"/>
      <c r="M747" s="88">
        <v>30</v>
      </c>
      <c r="N747" s="91"/>
      <c r="O747" s="92"/>
      <c r="P747" s="32"/>
      <c r="AI747" s="3"/>
      <c r="AJ747" s="3"/>
    </row>
    <row r="748" spans="1:36" ht="15.75" customHeight="1">
      <c r="A748" s="89" t="s">
        <v>120</v>
      </c>
      <c r="B748" s="77"/>
      <c r="C748" s="77"/>
      <c r="D748" s="77"/>
      <c r="E748" s="77"/>
      <c r="F748" s="77"/>
      <c r="G748" s="77">
        <v>25</v>
      </c>
      <c r="H748" s="78">
        <v>22</v>
      </c>
      <c r="I748" s="81"/>
      <c r="J748" s="5"/>
      <c r="K748" s="32"/>
      <c r="L748" s="90"/>
      <c r="M748" s="88">
        <v>30</v>
      </c>
      <c r="N748" s="91"/>
      <c r="O748" s="92"/>
      <c r="P748" s="32"/>
      <c r="AI748" s="3"/>
      <c r="AJ748" s="3"/>
    </row>
    <row r="749" spans="1:36" ht="15.75" customHeight="1">
      <c r="A749" s="89" t="s">
        <v>137</v>
      </c>
      <c r="B749" s="77"/>
      <c r="C749" s="77"/>
      <c r="D749" s="77"/>
      <c r="E749" s="77"/>
      <c r="F749" s="77"/>
      <c r="G749" s="77">
        <v>3</v>
      </c>
      <c r="H749" s="78">
        <v>3</v>
      </c>
      <c r="I749" s="93"/>
      <c r="J749" s="70"/>
      <c r="K749" s="69"/>
      <c r="L749" s="94"/>
      <c r="M749" s="88">
        <v>4</v>
      </c>
      <c r="N749" s="95"/>
      <c r="O749" s="96"/>
      <c r="P749" s="32"/>
      <c r="AI749" s="3"/>
      <c r="AJ749" s="3"/>
    </row>
    <row r="750" spans="1:36" s="169" customFormat="1" ht="15.75" customHeight="1">
      <c r="A750" s="215" t="s">
        <v>128</v>
      </c>
      <c r="B750" s="216"/>
      <c r="C750" s="217"/>
      <c r="D750" s="217"/>
      <c r="E750" s="217"/>
      <c r="F750" s="217"/>
      <c r="G750" s="101">
        <v>1</v>
      </c>
      <c r="H750" s="108">
        <v>1</v>
      </c>
      <c r="I750" s="93"/>
      <c r="J750" s="218"/>
      <c r="K750" s="219"/>
      <c r="L750" s="220"/>
      <c r="M750" s="102">
        <v>1</v>
      </c>
      <c r="N750" s="221"/>
      <c r="O750" s="221"/>
      <c r="P750" s="32"/>
      <c r="AI750" s="3"/>
      <c r="AJ750" s="3"/>
    </row>
    <row r="751" spans="1:36" ht="18" customHeight="1">
      <c r="A751" s="31"/>
      <c r="B751" s="32"/>
      <c r="C751" s="172" t="s">
        <v>114</v>
      </c>
      <c r="D751" s="173"/>
      <c r="E751" s="173"/>
      <c r="F751" s="173"/>
      <c r="G751" s="174"/>
      <c r="H751" s="97">
        <f>SUM(H740:H750)</f>
        <v>953</v>
      </c>
      <c r="I751" s="98">
        <f>H745/B740</f>
        <v>0.55043227665706052</v>
      </c>
      <c r="J751" s="98">
        <f>IF(H751=0,"",H751/B740)</f>
        <v>0.68659942363112392</v>
      </c>
      <c r="K751" s="98">
        <f>J751-I751</f>
        <v>0.1361671469740634</v>
      </c>
      <c r="L751" s="5"/>
      <c r="M751" s="32"/>
      <c r="N751" s="23"/>
      <c r="O751" s="5"/>
      <c r="P751" s="32"/>
      <c r="AI751" s="3"/>
      <c r="AJ751" s="3"/>
    </row>
    <row r="752" spans="1:36" ht="12.75" customHeight="1">
      <c r="I752" s="5"/>
      <c r="J752" s="5"/>
      <c r="L752" s="5"/>
      <c r="M752" s="6"/>
      <c r="N752" s="6"/>
      <c r="O752" s="5"/>
      <c r="AI752" s="3"/>
      <c r="AJ752" s="3"/>
    </row>
    <row r="753" spans="1:36" ht="12.75" customHeight="1">
      <c r="I753" s="5"/>
      <c r="J753" s="5"/>
      <c r="L753" s="5"/>
      <c r="M753" s="6"/>
      <c r="N753" s="6"/>
      <c r="O753" s="5"/>
      <c r="AI753" s="3"/>
      <c r="AJ753" s="3"/>
    </row>
    <row r="754" spans="1:36" ht="12.75" customHeight="1">
      <c r="I754" s="5"/>
      <c r="J754" s="5"/>
      <c r="L754" s="5"/>
      <c r="M754" s="6"/>
      <c r="N754" s="6"/>
      <c r="O754" s="5"/>
      <c r="AI754" s="3"/>
      <c r="AJ754" s="3"/>
    </row>
    <row r="755" spans="1:36" ht="26.25" customHeight="1">
      <c r="A755" s="157" t="s">
        <v>99</v>
      </c>
      <c r="C755" s="158"/>
      <c r="D755" s="158"/>
      <c r="E755" s="158"/>
      <c r="F755" s="158"/>
      <c r="G755" s="158"/>
      <c r="H755" s="73">
        <v>2002</v>
      </c>
      <c r="I755" s="74"/>
      <c r="J755" s="74"/>
      <c r="K755" s="74"/>
      <c r="L755" s="74"/>
      <c r="M755" s="74"/>
      <c r="N755" s="32"/>
      <c r="O755" s="32"/>
      <c r="P755" s="32"/>
      <c r="AI755" s="3"/>
      <c r="AJ755" s="3"/>
    </row>
    <row r="756" spans="1:36" ht="20.25" customHeight="1">
      <c r="A756" s="180" t="s">
        <v>9</v>
      </c>
      <c r="B756" s="181" t="s">
        <v>100</v>
      </c>
      <c r="C756" s="182"/>
      <c r="D756" s="182"/>
      <c r="E756" s="182"/>
      <c r="F756" s="182"/>
      <c r="G756" s="182"/>
      <c r="H756" s="183" t="s">
        <v>10</v>
      </c>
      <c r="I756" s="177" t="s">
        <v>2</v>
      </c>
      <c r="J756" s="177" t="s">
        <v>3</v>
      </c>
      <c r="K756" s="184" t="s">
        <v>4</v>
      </c>
      <c r="L756" s="177" t="s">
        <v>5</v>
      </c>
      <c r="M756" s="175" t="s">
        <v>6</v>
      </c>
      <c r="N756" s="175" t="s">
        <v>7</v>
      </c>
      <c r="O756" s="177" t="s">
        <v>8</v>
      </c>
      <c r="P756" s="32"/>
      <c r="AI756" s="3"/>
      <c r="AJ756" s="3"/>
    </row>
    <row r="757" spans="1:36" ht="15.75" customHeight="1">
      <c r="A757" s="176"/>
      <c r="B757" s="75" t="s">
        <v>101</v>
      </c>
      <c r="C757" s="75" t="s">
        <v>102</v>
      </c>
      <c r="D757" s="75" t="s">
        <v>103</v>
      </c>
      <c r="E757" s="75" t="s">
        <v>104</v>
      </c>
      <c r="F757" s="75" t="s">
        <v>105</v>
      </c>
      <c r="G757" s="75" t="s">
        <v>106</v>
      </c>
      <c r="H757" s="176"/>
      <c r="I757" s="176"/>
      <c r="J757" s="176"/>
      <c r="K757" s="176"/>
      <c r="L757" s="176"/>
      <c r="M757" s="176"/>
      <c r="N757" s="176"/>
      <c r="O757" s="176"/>
      <c r="P757" s="32"/>
      <c r="AI757" s="3"/>
      <c r="AJ757" s="3"/>
    </row>
    <row r="758" spans="1:36" ht="15.75" customHeight="1">
      <c r="A758" s="75">
        <v>2002</v>
      </c>
      <c r="B758" s="77">
        <v>1390</v>
      </c>
      <c r="C758" s="77"/>
      <c r="D758" s="77"/>
      <c r="E758" s="77"/>
      <c r="F758" s="77"/>
      <c r="G758" s="77"/>
      <c r="H758" s="78"/>
      <c r="I758" s="79"/>
      <c r="J758" s="47"/>
      <c r="K758" s="48"/>
      <c r="L758" s="17"/>
      <c r="M758" s="80">
        <f>B758</f>
        <v>1390</v>
      </c>
      <c r="N758" s="43"/>
      <c r="O758" s="17"/>
      <c r="P758" s="32"/>
      <c r="AI758" s="3"/>
      <c r="AJ758" s="3"/>
    </row>
    <row r="759" spans="1:36" ht="15.75" customHeight="1">
      <c r="A759" s="75">
        <v>2101</v>
      </c>
      <c r="B759" s="77"/>
      <c r="C759" s="77">
        <v>1163</v>
      </c>
      <c r="D759" s="77"/>
      <c r="E759" s="77"/>
      <c r="F759" s="77"/>
      <c r="G759" s="77"/>
      <c r="H759" s="78"/>
      <c r="I759" s="81"/>
      <c r="J759" s="5"/>
      <c r="K759" s="82"/>
      <c r="L759" s="83">
        <f>IF(C759=0,"",C759/B758)</f>
        <v>0.83669064748201438</v>
      </c>
      <c r="M759" s="84">
        <v>1183</v>
      </c>
      <c r="N759" s="85">
        <f t="shared" ref="N759:N763" si="128">IF(M759=0,"",M759/M758)</f>
        <v>0.8510791366906475</v>
      </c>
      <c r="O759" s="85">
        <f t="shared" ref="O759:O763" si="129">IF(M759=0,"",100%-N759)</f>
        <v>0.1489208633093525</v>
      </c>
      <c r="P759" s="32"/>
      <c r="AI759" s="3"/>
      <c r="AJ759" s="3"/>
    </row>
    <row r="760" spans="1:36" ht="15.75" customHeight="1">
      <c r="A760" s="75">
        <v>2102</v>
      </c>
      <c r="B760" s="77"/>
      <c r="C760" s="77"/>
      <c r="D760" s="77">
        <v>1010</v>
      </c>
      <c r="E760" s="77"/>
      <c r="F760" s="77"/>
      <c r="G760" s="77"/>
      <c r="H760" s="78"/>
      <c r="I760" s="81"/>
      <c r="J760" s="5"/>
      <c r="K760" s="82"/>
      <c r="L760" s="86">
        <f>IF(D760=0,"",D760/C759)</f>
        <v>0.86844368013757522</v>
      </c>
      <c r="M760" s="84">
        <v>1105</v>
      </c>
      <c r="N760" s="87">
        <f t="shared" si="128"/>
        <v>0.93406593406593408</v>
      </c>
      <c r="O760" s="87">
        <f t="shared" si="129"/>
        <v>6.5934065934065922E-2</v>
      </c>
      <c r="P760" s="11">
        <f>M760/M758</f>
        <v>0.79496402877697847</v>
      </c>
      <c r="AI760" s="3"/>
      <c r="AJ760" s="3"/>
    </row>
    <row r="761" spans="1:36" ht="15.75" customHeight="1">
      <c r="A761" s="75">
        <v>2201</v>
      </c>
      <c r="B761" s="77"/>
      <c r="C761" s="77"/>
      <c r="D761" s="77"/>
      <c r="E761" s="77">
        <v>937</v>
      </c>
      <c r="F761" s="77"/>
      <c r="G761" s="77"/>
      <c r="H761" s="78">
        <v>2</v>
      </c>
      <c r="I761" s="81"/>
      <c r="J761" s="5"/>
      <c r="K761" s="82"/>
      <c r="L761" s="86">
        <f>IF(E761=0,"",E761/D760)</f>
        <v>0.92772277227722777</v>
      </c>
      <c r="M761" s="84">
        <v>1090</v>
      </c>
      <c r="N761" s="87">
        <f t="shared" si="128"/>
        <v>0.98642533936651589</v>
      </c>
      <c r="O761" s="87">
        <f t="shared" si="129"/>
        <v>1.3574660633484115E-2</v>
      </c>
      <c r="P761" s="32"/>
      <c r="AI761" s="3"/>
      <c r="AJ761" s="3"/>
    </row>
    <row r="762" spans="1:36" ht="15.75" customHeight="1">
      <c r="A762" s="75">
        <v>2202</v>
      </c>
      <c r="B762" s="77"/>
      <c r="C762" s="77"/>
      <c r="D762" s="77"/>
      <c r="E762" s="77"/>
      <c r="F762" s="77">
        <v>842</v>
      </c>
      <c r="G762" s="77"/>
      <c r="H762" s="108">
        <v>1</v>
      </c>
      <c r="I762" s="81"/>
      <c r="J762" s="5"/>
      <c r="K762" s="82"/>
      <c r="L762" s="86">
        <f>IF(F762=0,"",F762/E761)</f>
        <v>0.8986125933831377</v>
      </c>
      <c r="M762" s="84">
        <v>1034</v>
      </c>
      <c r="N762" s="87">
        <f t="shared" si="128"/>
        <v>0.94862385321100917</v>
      </c>
      <c r="O762" s="87">
        <f t="shared" si="129"/>
        <v>5.1376146788990829E-2</v>
      </c>
      <c r="P762" s="32"/>
      <c r="AI762" s="3"/>
      <c r="AJ762" s="3"/>
    </row>
    <row r="763" spans="1:36" ht="15.75" customHeight="1">
      <c r="A763" s="75">
        <v>2301</v>
      </c>
      <c r="B763" s="77"/>
      <c r="C763" s="77"/>
      <c r="D763" s="77"/>
      <c r="E763" s="77"/>
      <c r="F763" s="77"/>
      <c r="G763" s="77">
        <v>830</v>
      </c>
      <c r="H763" s="78">
        <v>708</v>
      </c>
      <c r="I763" s="81"/>
      <c r="J763" s="5"/>
      <c r="K763" s="82"/>
      <c r="L763" s="86">
        <f>IF(G763=0,"",G763/F762)</f>
        <v>0.98574821852731587</v>
      </c>
      <c r="M763" s="88">
        <v>978</v>
      </c>
      <c r="N763" s="87">
        <f t="shared" si="128"/>
        <v>0.9458413926499033</v>
      </c>
      <c r="O763" s="87">
        <f t="shared" si="129"/>
        <v>5.4158607350096699E-2</v>
      </c>
      <c r="P763" s="32"/>
      <c r="AI763" s="3"/>
      <c r="AJ763" s="3"/>
    </row>
    <row r="764" spans="1:36" ht="15.75" customHeight="1">
      <c r="A764" s="89" t="s">
        <v>120</v>
      </c>
      <c r="B764" s="77"/>
      <c r="C764" s="77"/>
      <c r="D764" s="77"/>
      <c r="E764" s="77"/>
      <c r="F764" s="77"/>
      <c r="G764" s="77">
        <v>185</v>
      </c>
      <c r="H764" s="78">
        <v>114</v>
      </c>
      <c r="I764" s="81"/>
      <c r="J764" s="5"/>
      <c r="K764" s="32"/>
      <c r="L764" s="90"/>
      <c r="M764" s="88">
        <v>224</v>
      </c>
      <c r="N764" s="91"/>
      <c r="O764" s="92"/>
      <c r="P764" s="32"/>
      <c r="AI764" s="3"/>
      <c r="AJ764" s="3"/>
    </row>
    <row r="765" spans="1:36" ht="15.75" customHeight="1">
      <c r="A765" s="89" t="s">
        <v>137</v>
      </c>
      <c r="B765" s="77"/>
      <c r="C765" s="77"/>
      <c r="D765" s="77"/>
      <c r="E765" s="77"/>
      <c r="F765" s="77"/>
      <c r="G765" s="77">
        <v>70</v>
      </c>
      <c r="H765" s="78">
        <v>61</v>
      </c>
      <c r="I765" s="81"/>
      <c r="J765" s="5"/>
      <c r="K765" s="32"/>
      <c r="L765" s="90"/>
      <c r="M765" s="88">
        <v>81</v>
      </c>
      <c r="N765" s="91"/>
      <c r="O765" s="92"/>
      <c r="P765" s="32"/>
      <c r="AI765" s="3"/>
      <c r="AJ765" s="3"/>
    </row>
    <row r="766" spans="1:36" ht="15.75" customHeight="1">
      <c r="A766" s="89" t="s">
        <v>128</v>
      </c>
      <c r="B766" s="77"/>
      <c r="C766" s="77"/>
      <c r="D766" s="77"/>
      <c r="E766" s="77"/>
      <c r="F766" s="77"/>
      <c r="G766" s="77">
        <v>15</v>
      </c>
      <c r="H766" s="78">
        <v>11</v>
      </c>
      <c r="I766" s="81"/>
      <c r="J766" s="5"/>
      <c r="K766" s="32"/>
      <c r="L766" s="90"/>
      <c r="M766" s="88">
        <v>16</v>
      </c>
      <c r="N766" s="91"/>
      <c r="O766" s="92"/>
      <c r="P766" s="32"/>
      <c r="AI766" s="3"/>
      <c r="AJ766" s="3"/>
    </row>
    <row r="767" spans="1:36" ht="15.75" customHeight="1">
      <c r="A767" s="89"/>
      <c r="B767" s="77"/>
      <c r="C767" s="77"/>
      <c r="D767" s="77"/>
      <c r="E767" s="77"/>
      <c r="F767" s="77"/>
      <c r="G767" s="77"/>
      <c r="H767" s="78"/>
      <c r="I767" s="93"/>
      <c r="J767" s="70"/>
      <c r="K767" s="69"/>
      <c r="L767" s="94"/>
      <c r="M767" s="88"/>
      <c r="N767" s="95"/>
      <c r="O767" s="96"/>
      <c r="P767" s="32"/>
      <c r="AI767" s="3"/>
      <c r="AJ767" s="3"/>
    </row>
    <row r="768" spans="1:36" ht="18" customHeight="1">
      <c r="A768" s="31"/>
      <c r="B768" s="32"/>
      <c r="C768" s="172" t="s">
        <v>114</v>
      </c>
      <c r="D768" s="173"/>
      <c r="E768" s="173"/>
      <c r="F768" s="173"/>
      <c r="G768" s="174"/>
      <c r="H768" s="97">
        <f>SUM(H758:H767)</f>
        <v>897</v>
      </c>
      <c r="I768" s="98">
        <f>SUM(H761:H763)/B758</f>
        <v>0.51151079136690647</v>
      </c>
      <c r="J768" s="98">
        <f>IF(H768=0,"",H768/B758)</f>
        <v>0.64532374100719425</v>
      </c>
      <c r="K768" s="98">
        <f>J768-I768</f>
        <v>0.13381294964028778</v>
      </c>
      <c r="L768" s="5"/>
      <c r="M768" s="32"/>
      <c r="N768" s="23"/>
      <c r="O768" s="5"/>
      <c r="P768" s="32"/>
      <c r="AI768" s="3"/>
      <c r="AJ768" s="3"/>
    </row>
    <row r="769" spans="1:36" ht="12.75" customHeight="1">
      <c r="I769" s="5"/>
      <c r="J769" s="5"/>
      <c r="L769" s="5"/>
      <c r="M769" s="6"/>
      <c r="N769" s="6"/>
      <c r="O769" s="5"/>
      <c r="AI769" s="3"/>
      <c r="AJ769" s="3"/>
    </row>
    <row r="770" spans="1:36" ht="12.75" customHeight="1">
      <c r="I770" s="5"/>
      <c r="J770" s="5"/>
      <c r="L770" s="5"/>
      <c r="M770" s="6"/>
      <c r="N770" s="6"/>
      <c r="O770" s="5"/>
      <c r="AI770" s="3"/>
      <c r="AJ770" s="3"/>
    </row>
    <row r="771" spans="1:36" ht="26.25" customHeight="1">
      <c r="A771" s="157" t="s">
        <v>99</v>
      </c>
      <c r="C771" s="158"/>
      <c r="D771" s="158"/>
      <c r="E771" s="158"/>
      <c r="F771" s="158"/>
      <c r="G771" s="158"/>
      <c r="H771" s="73">
        <v>2102</v>
      </c>
      <c r="I771" s="74"/>
      <c r="J771" s="74"/>
      <c r="K771" s="74"/>
      <c r="L771" s="74"/>
      <c r="M771" s="74"/>
      <c r="N771" s="32"/>
      <c r="O771" s="32"/>
      <c r="P771" s="32"/>
      <c r="AI771" s="3"/>
      <c r="AJ771" s="3"/>
    </row>
    <row r="772" spans="1:36" ht="20.25" customHeight="1">
      <c r="A772" s="180" t="s">
        <v>9</v>
      </c>
      <c r="B772" s="181" t="s">
        <v>100</v>
      </c>
      <c r="C772" s="182"/>
      <c r="D772" s="182"/>
      <c r="E772" s="182"/>
      <c r="F772" s="182"/>
      <c r="G772" s="182"/>
      <c r="H772" s="183" t="s">
        <v>10</v>
      </c>
      <c r="I772" s="177" t="s">
        <v>2</v>
      </c>
      <c r="J772" s="177" t="s">
        <v>3</v>
      </c>
      <c r="K772" s="184" t="s">
        <v>4</v>
      </c>
      <c r="L772" s="177" t="s">
        <v>5</v>
      </c>
      <c r="M772" s="175" t="s">
        <v>6</v>
      </c>
      <c r="N772" s="175" t="s">
        <v>7</v>
      </c>
      <c r="O772" s="177" t="s">
        <v>8</v>
      </c>
      <c r="P772" s="32"/>
      <c r="AI772" s="3"/>
      <c r="AJ772" s="3"/>
    </row>
    <row r="773" spans="1:36" ht="15.75" customHeight="1">
      <c r="A773" s="176"/>
      <c r="B773" s="75" t="s">
        <v>101</v>
      </c>
      <c r="C773" s="75" t="s">
        <v>102</v>
      </c>
      <c r="D773" s="75" t="s">
        <v>103</v>
      </c>
      <c r="E773" s="75" t="s">
        <v>104</v>
      </c>
      <c r="F773" s="75" t="s">
        <v>105</v>
      </c>
      <c r="G773" s="75" t="s">
        <v>106</v>
      </c>
      <c r="H773" s="176"/>
      <c r="I773" s="176"/>
      <c r="J773" s="176"/>
      <c r="K773" s="176"/>
      <c r="L773" s="176"/>
      <c r="M773" s="176"/>
      <c r="N773" s="176"/>
      <c r="O773" s="176"/>
      <c r="P773" s="32"/>
      <c r="AI773" s="3"/>
      <c r="AJ773" s="3"/>
    </row>
    <row r="774" spans="1:36" ht="15.75" customHeight="1">
      <c r="A774" s="75">
        <v>2102</v>
      </c>
      <c r="B774" s="77">
        <v>1363</v>
      </c>
      <c r="C774" s="77"/>
      <c r="D774" s="77"/>
      <c r="E774" s="77"/>
      <c r="F774" s="77"/>
      <c r="G774" s="77"/>
      <c r="H774" s="78"/>
      <c r="I774" s="79"/>
      <c r="J774" s="47"/>
      <c r="K774" s="48"/>
      <c r="L774" s="17"/>
      <c r="M774" s="80">
        <f>B774</f>
        <v>1363</v>
      </c>
      <c r="N774" s="43"/>
      <c r="O774" s="17"/>
      <c r="P774" s="32"/>
      <c r="AI774" s="3"/>
      <c r="AJ774" s="3"/>
    </row>
    <row r="775" spans="1:36" ht="15.75" customHeight="1">
      <c r="A775" s="75">
        <v>2201</v>
      </c>
      <c r="B775" s="77"/>
      <c r="C775" s="77">
        <v>1174</v>
      </c>
      <c r="D775" s="77"/>
      <c r="E775" s="77"/>
      <c r="F775" s="77"/>
      <c r="G775" s="77"/>
      <c r="H775" s="78"/>
      <c r="I775" s="81"/>
      <c r="J775" s="5"/>
      <c r="K775" s="82"/>
      <c r="L775" s="83">
        <f>IF(C775=0,"",C775/B774)</f>
        <v>0.86133528980190754</v>
      </c>
      <c r="M775" s="84">
        <v>1210</v>
      </c>
      <c r="N775" s="85">
        <f t="shared" ref="N775:N779" si="130">IF(M775=0,"",M775/M774)</f>
        <v>0.88774761555392512</v>
      </c>
      <c r="O775" s="85">
        <f t="shared" ref="O775:O779" si="131">IF(M775=0,"",100%-N775)</f>
        <v>0.11225238444607488</v>
      </c>
      <c r="P775" s="32"/>
      <c r="AI775" s="3"/>
      <c r="AJ775" s="3"/>
    </row>
    <row r="776" spans="1:36" ht="15.75" customHeight="1">
      <c r="A776" s="75">
        <v>2202</v>
      </c>
      <c r="B776" s="77"/>
      <c r="C776" s="77"/>
      <c r="D776" s="77">
        <v>1004</v>
      </c>
      <c r="E776" s="77"/>
      <c r="F776" s="77"/>
      <c r="G776" s="77"/>
      <c r="H776" s="78"/>
      <c r="I776" s="81"/>
      <c r="J776" s="5"/>
      <c r="K776" s="82"/>
      <c r="L776" s="86">
        <f>IF(D776=0,"",D776/C775)</f>
        <v>0.85519591141396933</v>
      </c>
      <c r="M776" s="84">
        <v>1130</v>
      </c>
      <c r="N776" s="87">
        <f t="shared" si="130"/>
        <v>0.93388429752066116</v>
      </c>
      <c r="O776" s="87">
        <f t="shared" si="131"/>
        <v>6.6115702479338845E-2</v>
      </c>
      <c r="P776" s="11">
        <f>M776/M774</f>
        <v>0.82905355832721939</v>
      </c>
      <c r="AI776" s="3"/>
      <c r="AJ776" s="3"/>
    </row>
    <row r="777" spans="1:36" ht="15.75" customHeight="1">
      <c r="A777" s="75">
        <v>2301</v>
      </c>
      <c r="B777" s="77"/>
      <c r="C777" s="77"/>
      <c r="D777" s="77"/>
      <c r="E777" s="77">
        <v>933</v>
      </c>
      <c r="F777" s="77"/>
      <c r="G777" s="77"/>
      <c r="H777" s="78">
        <v>1</v>
      </c>
      <c r="I777" s="81"/>
      <c r="J777" s="5"/>
      <c r="K777" s="82"/>
      <c r="L777" s="86">
        <f>IF(E777=0,"",E777/D776)</f>
        <v>0.92928286852589637</v>
      </c>
      <c r="M777" s="84">
        <v>1092</v>
      </c>
      <c r="N777" s="87">
        <f t="shared" si="130"/>
        <v>0.96637168141592922</v>
      </c>
      <c r="O777" s="87">
        <f t="shared" si="131"/>
        <v>3.3628318584070782E-2</v>
      </c>
      <c r="P777" s="32"/>
      <c r="AI777" s="3"/>
      <c r="AJ777" s="3"/>
    </row>
    <row r="778" spans="1:36" ht="15.75" customHeight="1">
      <c r="A778" s="75">
        <v>2302</v>
      </c>
      <c r="B778" s="77"/>
      <c r="C778" s="77"/>
      <c r="D778" s="77"/>
      <c r="E778" s="77"/>
      <c r="F778" s="77">
        <v>884</v>
      </c>
      <c r="G778" s="77"/>
      <c r="H778" s="78">
        <v>1</v>
      </c>
      <c r="I778" s="81"/>
      <c r="J778" s="5"/>
      <c r="K778" s="82"/>
      <c r="L778" s="86">
        <f>IF(F778=0,"",F778/E777)</f>
        <v>0.947481243301179</v>
      </c>
      <c r="M778" s="84">
        <v>1035</v>
      </c>
      <c r="N778" s="87">
        <f t="shared" si="130"/>
        <v>0.94780219780219777</v>
      </c>
      <c r="O778" s="87">
        <f t="shared" si="131"/>
        <v>5.2197802197802234E-2</v>
      </c>
      <c r="P778" s="32"/>
      <c r="AI778" s="3"/>
      <c r="AJ778" s="3"/>
    </row>
    <row r="779" spans="1:36" ht="15.75" customHeight="1">
      <c r="A779" s="75">
        <v>2401</v>
      </c>
      <c r="B779" s="77"/>
      <c r="C779" s="77"/>
      <c r="D779" s="77"/>
      <c r="E779" s="77"/>
      <c r="F779" s="77"/>
      <c r="G779" s="77">
        <v>859</v>
      </c>
      <c r="H779" s="78">
        <v>684</v>
      </c>
      <c r="I779" s="81"/>
      <c r="J779" s="5"/>
      <c r="K779" s="82"/>
      <c r="L779" s="86">
        <f>IF(G779=0,"",G779/F778)</f>
        <v>0.97171945701357465</v>
      </c>
      <c r="M779" s="88">
        <v>995</v>
      </c>
      <c r="N779" s="87">
        <f t="shared" si="130"/>
        <v>0.96135265700483097</v>
      </c>
      <c r="O779" s="87">
        <f t="shared" si="131"/>
        <v>3.8647342995169032E-2</v>
      </c>
      <c r="P779" s="32"/>
      <c r="AI779" s="3"/>
      <c r="AJ779" s="3"/>
    </row>
    <row r="780" spans="1:36" ht="15.75" customHeight="1">
      <c r="A780" s="89" t="s">
        <v>128</v>
      </c>
      <c r="B780" s="77"/>
      <c r="C780" s="77"/>
      <c r="D780" s="77"/>
      <c r="E780" s="77"/>
      <c r="F780" s="77"/>
      <c r="G780" s="77">
        <v>219</v>
      </c>
      <c r="H780" s="78">
        <v>133</v>
      </c>
      <c r="I780" s="81"/>
      <c r="J780" s="5"/>
      <c r="K780" s="32"/>
      <c r="L780" s="90"/>
      <c r="M780" s="88">
        <v>256</v>
      </c>
      <c r="N780" s="91"/>
      <c r="O780" s="92"/>
      <c r="P780" s="32"/>
      <c r="AI780" s="3"/>
      <c r="AJ780" s="3"/>
    </row>
    <row r="781" spans="1:36" ht="15.75" customHeight="1">
      <c r="A781" s="89"/>
      <c r="B781" s="77"/>
      <c r="C781" s="77"/>
      <c r="D781" s="77"/>
      <c r="E781" s="77"/>
      <c r="F781" s="77"/>
      <c r="G781" s="77"/>
      <c r="H781" s="78"/>
      <c r="I781" s="81"/>
      <c r="J781" s="5"/>
      <c r="K781" s="32"/>
      <c r="L781" s="90"/>
      <c r="M781" s="88"/>
      <c r="N781" s="91"/>
      <c r="O781" s="92"/>
      <c r="P781" s="32"/>
      <c r="AI781" s="3"/>
      <c r="AJ781" s="3"/>
    </row>
    <row r="782" spans="1:36" ht="15.75" customHeight="1">
      <c r="A782" s="89"/>
      <c r="B782" s="77"/>
      <c r="C782" s="77"/>
      <c r="D782" s="77"/>
      <c r="E782" s="77"/>
      <c r="F782" s="77"/>
      <c r="G782" s="77"/>
      <c r="H782" s="78"/>
      <c r="I782" s="81"/>
      <c r="J782" s="5"/>
      <c r="K782" s="32"/>
      <c r="L782" s="90"/>
      <c r="M782" s="88"/>
      <c r="N782" s="91"/>
      <c r="O782" s="92"/>
      <c r="P782" s="32"/>
      <c r="AI782" s="3"/>
      <c r="AJ782" s="3"/>
    </row>
    <row r="783" spans="1:36" ht="15.75" customHeight="1">
      <c r="A783" s="89"/>
      <c r="B783" s="77"/>
      <c r="C783" s="77"/>
      <c r="D783" s="77"/>
      <c r="E783" s="77"/>
      <c r="F783" s="77"/>
      <c r="G783" s="77"/>
      <c r="H783" s="78"/>
      <c r="I783" s="93"/>
      <c r="J783" s="70"/>
      <c r="K783" s="69"/>
      <c r="L783" s="94"/>
      <c r="M783" s="88"/>
      <c r="N783" s="95"/>
      <c r="O783" s="96"/>
      <c r="P783" s="32"/>
      <c r="AI783" s="3"/>
      <c r="AJ783" s="3"/>
    </row>
    <row r="784" spans="1:36" ht="18" customHeight="1">
      <c r="A784" s="31"/>
      <c r="B784" s="172" t="s">
        <v>114</v>
      </c>
      <c r="C784" s="172"/>
      <c r="D784" s="172"/>
      <c r="E784" s="172"/>
      <c r="F784" s="172"/>
      <c r="G784" s="189"/>
      <c r="H784" s="97">
        <f>SUM(H774:H783)</f>
        <v>819</v>
      </c>
      <c r="I784" s="98">
        <f>SUM(H777:H779)/B774</f>
        <v>0.50330154071900224</v>
      </c>
      <c r="J784" s="98">
        <f>IF(H784=0,"",H784/B774)</f>
        <v>0.6008804108584006</v>
      </c>
      <c r="K784" s="98">
        <f>J784-I784</f>
        <v>9.7578870139398366E-2</v>
      </c>
      <c r="L784" s="5"/>
      <c r="M784" s="32"/>
      <c r="N784" s="23"/>
      <c r="O784" s="5"/>
      <c r="P784" s="32"/>
      <c r="AI784" s="3"/>
      <c r="AJ784" s="3"/>
    </row>
    <row r="785" spans="1:36" ht="18" customHeight="1">
      <c r="A785" s="31"/>
      <c r="B785" s="32"/>
      <c r="C785" s="103"/>
      <c r="D785" s="103"/>
      <c r="E785" s="103"/>
      <c r="F785" s="103"/>
      <c r="G785" s="103"/>
      <c r="H785" s="104"/>
      <c r="I785" s="105"/>
      <c r="J785" s="105"/>
      <c r="K785" s="105"/>
      <c r="L785" s="5"/>
      <c r="M785" s="32"/>
      <c r="N785" s="23"/>
      <c r="O785" s="5"/>
      <c r="P785" s="32"/>
      <c r="AI785" s="3"/>
      <c r="AJ785" s="3"/>
    </row>
    <row r="786" spans="1:36" ht="18" customHeight="1">
      <c r="A786" s="31"/>
      <c r="B786" s="32"/>
      <c r="C786" s="103"/>
      <c r="D786" s="103"/>
      <c r="E786" s="103"/>
      <c r="F786" s="103"/>
      <c r="G786" s="103"/>
      <c r="H786" s="104"/>
      <c r="I786" s="105"/>
      <c r="J786" s="105"/>
      <c r="K786" s="105"/>
      <c r="L786" s="5"/>
      <c r="M786" s="32"/>
      <c r="N786" s="23"/>
      <c r="O786" s="5"/>
      <c r="P786" s="32"/>
      <c r="AI786" s="3"/>
      <c r="AJ786" s="3"/>
    </row>
    <row r="787" spans="1:36" ht="37.5" customHeight="1">
      <c r="A787" s="157" t="s">
        <v>99</v>
      </c>
      <c r="C787" s="158"/>
      <c r="D787" s="158"/>
      <c r="E787" s="158"/>
      <c r="F787" s="158"/>
      <c r="G787" s="158"/>
      <c r="H787" s="73">
        <v>2202</v>
      </c>
      <c r="I787" s="74"/>
      <c r="J787" s="74"/>
      <c r="K787" s="74"/>
      <c r="L787" s="74"/>
      <c r="M787" s="74"/>
      <c r="N787" s="32"/>
      <c r="O787" s="32"/>
      <c r="P787" s="32"/>
      <c r="AI787" s="3"/>
      <c r="AJ787" s="3"/>
    </row>
    <row r="788" spans="1:36" ht="18" customHeight="1">
      <c r="A788" s="180" t="s">
        <v>9</v>
      </c>
      <c r="B788" s="181" t="s">
        <v>100</v>
      </c>
      <c r="C788" s="182"/>
      <c r="D788" s="182"/>
      <c r="E788" s="182"/>
      <c r="F788" s="182"/>
      <c r="G788" s="182"/>
      <c r="H788" s="183" t="s">
        <v>10</v>
      </c>
      <c r="I788" s="177" t="s">
        <v>2</v>
      </c>
      <c r="J788" s="177" t="s">
        <v>3</v>
      </c>
      <c r="K788" s="184" t="s">
        <v>4</v>
      </c>
      <c r="L788" s="177" t="s">
        <v>5</v>
      </c>
      <c r="M788" s="175" t="s">
        <v>6</v>
      </c>
      <c r="N788" s="175" t="s">
        <v>7</v>
      </c>
      <c r="O788" s="177" t="s">
        <v>8</v>
      </c>
      <c r="P788" s="32"/>
      <c r="AI788" s="3"/>
      <c r="AJ788" s="3"/>
    </row>
    <row r="789" spans="1:36" ht="18" customHeight="1">
      <c r="A789" s="176"/>
      <c r="B789" s="75" t="s">
        <v>101</v>
      </c>
      <c r="C789" s="75" t="s">
        <v>102</v>
      </c>
      <c r="D789" s="75" t="s">
        <v>103</v>
      </c>
      <c r="E789" s="75" t="s">
        <v>104</v>
      </c>
      <c r="F789" s="75" t="s">
        <v>105</v>
      </c>
      <c r="G789" s="75" t="s">
        <v>106</v>
      </c>
      <c r="H789" s="176"/>
      <c r="I789" s="176"/>
      <c r="J789" s="176"/>
      <c r="K789" s="176"/>
      <c r="L789" s="176"/>
      <c r="M789" s="176"/>
      <c r="N789" s="176"/>
      <c r="O789" s="176"/>
      <c r="P789" s="32"/>
      <c r="AI789" s="3"/>
      <c r="AJ789" s="3"/>
    </row>
    <row r="790" spans="1:36" ht="18" customHeight="1">
      <c r="A790" s="75">
        <v>2202</v>
      </c>
      <c r="B790" s="77">
        <v>1339</v>
      </c>
      <c r="C790" s="77"/>
      <c r="D790" s="77"/>
      <c r="E790" s="77"/>
      <c r="F790" s="77"/>
      <c r="G790" s="77"/>
      <c r="H790" s="78"/>
      <c r="I790" s="79"/>
      <c r="J790" s="47"/>
      <c r="K790" s="48"/>
      <c r="L790" s="17"/>
      <c r="M790" s="80">
        <f>B790</f>
        <v>1339</v>
      </c>
      <c r="N790" s="43"/>
      <c r="O790" s="17"/>
      <c r="P790" s="32"/>
      <c r="AI790" s="3"/>
      <c r="AJ790" s="3"/>
    </row>
    <row r="791" spans="1:36" ht="18" customHeight="1">
      <c r="A791" s="75">
        <v>2301</v>
      </c>
      <c r="B791" s="77"/>
      <c r="C791" s="77">
        <v>1198</v>
      </c>
      <c r="D791" s="77"/>
      <c r="E791" s="77"/>
      <c r="F791" s="77"/>
      <c r="G791" s="77"/>
      <c r="H791" s="78"/>
      <c r="I791" s="81"/>
      <c r="J791" s="5"/>
      <c r="K791" s="82"/>
      <c r="L791" s="83">
        <f>IF(C791=0,"",C791/B790)</f>
        <v>0.89469753547423447</v>
      </c>
      <c r="M791" s="84">
        <v>1230</v>
      </c>
      <c r="N791" s="85">
        <f t="shared" ref="N791:N795" si="132">IF(M791=0,"",M791/M790)</f>
        <v>0.91859596713965641</v>
      </c>
      <c r="O791" s="85">
        <f t="shared" ref="O791:O795" si="133">IF(M791=0,"",100%-N791)</f>
        <v>8.1404032860343589E-2</v>
      </c>
      <c r="P791" s="32"/>
      <c r="AI791" s="3"/>
      <c r="AJ791" s="3"/>
    </row>
    <row r="792" spans="1:36" ht="18" customHeight="1">
      <c r="A792" s="75">
        <v>2302</v>
      </c>
      <c r="B792" s="77"/>
      <c r="C792" s="77"/>
      <c r="D792" s="77">
        <v>1044</v>
      </c>
      <c r="E792" s="77"/>
      <c r="F792" s="77"/>
      <c r="G792" s="77"/>
      <c r="H792" s="78"/>
      <c r="I792" s="81"/>
      <c r="J792" s="5"/>
      <c r="K792" s="82"/>
      <c r="L792" s="86">
        <f>IF(D792=0,"",D792/C791)</f>
        <v>0.87145242070116857</v>
      </c>
      <c r="M792" s="84">
        <v>1161</v>
      </c>
      <c r="N792" s="87">
        <f t="shared" si="132"/>
        <v>0.94390243902439019</v>
      </c>
      <c r="O792" s="87">
        <f t="shared" si="133"/>
        <v>5.6097560975609806E-2</v>
      </c>
      <c r="P792" s="11">
        <f>M792/M790</f>
        <v>0.86706497386109038</v>
      </c>
      <c r="AI792" s="3"/>
      <c r="AJ792" s="3"/>
    </row>
    <row r="793" spans="1:36" ht="18" customHeight="1">
      <c r="A793" s="75">
        <v>2401</v>
      </c>
      <c r="B793" s="77"/>
      <c r="C793" s="77"/>
      <c r="D793" s="77"/>
      <c r="E793" s="77">
        <v>975</v>
      </c>
      <c r="F793" s="77"/>
      <c r="G793" s="77"/>
      <c r="H793" s="78"/>
      <c r="I793" s="81"/>
      <c r="J793" s="5"/>
      <c r="K793" s="82"/>
      <c r="L793" s="86">
        <f>IF(E793=0,"",E793/D792)</f>
        <v>0.93390804597701149</v>
      </c>
      <c r="M793" s="84">
        <v>1103</v>
      </c>
      <c r="N793" s="87">
        <f t="shared" si="132"/>
        <v>0.95004306632213609</v>
      </c>
      <c r="O793" s="87">
        <f t="shared" si="133"/>
        <v>4.9956933677863913E-2</v>
      </c>
      <c r="P793" s="32"/>
      <c r="AI793" s="3"/>
      <c r="AJ793" s="3"/>
    </row>
    <row r="794" spans="1:36" ht="18" customHeight="1">
      <c r="A794" s="75">
        <v>2402</v>
      </c>
      <c r="B794" s="77"/>
      <c r="C794" s="77"/>
      <c r="D794" s="77"/>
      <c r="E794" s="77"/>
      <c r="F794" s="77">
        <v>910</v>
      </c>
      <c r="G794" s="77"/>
      <c r="H794" s="78">
        <v>8</v>
      </c>
      <c r="I794" s="81"/>
      <c r="J794" s="5"/>
      <c r="K794" s="82"/>
      <c r="L794" s="86">
        <f>IF(F794=0,"",F794/E793)</f>
        <v>0.93333333333333335</v>
      </c>
      <c r="M794" s="84">
        <v>1022</v>
      </c>
      <c r="N794" s="87">
        <f t="shared" si="132"/>
        <v>0.92656391659111514</v>
      </c>
      <c r="O794" s="87">
        <f t="shared" si="133"/>
        <v>7.3436083408884856E-2</v>
      </c>
      <c r="P794" s="32"/>
      <c r="AI794" s="3"/>
      <c r="AJ794" s="3"/>
    </row>
    <row r="795" spans="1:36" ht="18" customHeight="1">
      <c r="A795" s="75">
        <v>2501</v>
      </c>
      <c r="B795" s="77"/>
      <c r="C795" s="77"/>
      <c r="D795" s="77"/>
      <c r="E795" s="77"/>
      <c r="F795" s="77"/>
      <c r="G795" s="77"/>
      <c r="H795" s="78"/>
      <c r="I795" s="81"/>
      <c r="J795" s="5"/>
      <c r="K795" s="82"/>
      <c r="L795" s="86" t="str">
        <f>IF(G795=0,"",G795/F794)</f>
        <v/>
      </c>
      <c r="M795" s="88"/>
      <c r="N795" s="87" t="str">
        <f t="shared" si="132"/>
        <v/>
      </c>
      <c r="O795" s="87" t="str">
        <f t="shared" si="133"/>
        <v/>
      </c>
      <c r="P795" s="32"/>
      <c r="AI795" s="3"/>
      <c r="AJ795" s="3"/>
    </row>
    <row r="796" spans="1:36" ht="18" customHeight="1">
      <c r="A796" s="75"/>
      <c r="B796" s="77"/>
      <c r="C796" s="77"/>
      <c r="D796" s="77"/>
      <c r="E796" s="77"/>
      <c r="F796" s="77"/>
      <c r="G796" s="77"/>
      <c r="H796" s="78"/>
      <c r="I796" s="81"/>
      <c r="J796" s="5"/>
      <c r="K796" s="32"/>
      <c r="L796" s="90"/>
      <c r="M796" s="88"/>
      <c r="N796" s="91"/>
      <c r="O796" s="92"/>
      <c r="P796" s="32"/>
      <c r="AI796" s="3"/>
      <c r="AJ796" s="3"/>
    </row>
    <row r="797" spans="1:36" ht="18" customHeight="1">
      <c r="A797" s="89"/>
      <c r="B797" s="77"/>
      <c r="C797" s="77"/>
      <c r="D797" s="77"/>
      <c r="E797" s="77"/>
      <c r="F797" s="77"/>
      <c r="G797" s="77"/>
      <c r="H797" s="78"/>
      <c r="I797" s="81"/>
      <c r="J797" s="5"/>
      <c r="K797" s="32"/>
      <c r="L797" s="90"/>
      <c r="M797" s="88"/>
      <c r="N797" s="91"/>
      <c r="O797" s="92"/>
      <c r="P797" s="32"/>
      <c r="AI797" s="3"/>
      <c r="AJ797" s="3"/>
    </row>
    <row r="798" spans="1:36" ht="18" customHeight="1">
      <c r="A798" s="89"/>
      <c r="B798" s="77"/>
      <c r="C798" s="77"/>
      <c r="D798" s="77"/>
      <c r="E798" s="77"/>
      <c r="F798" s="77"/>
      <c r="G798" s="77"/>
      <c r="H798" s="78"/>
      <c r="I798" s="81"/>
      <c r="J798" s="5"/>
      <c r="K798" s="32"/>
      <c r="L798" s="90"/>
      <c r="M798" s="88"/>
      <c r="N798" s="91"/>
      <c r="O798" s="92"/>
      <c r="P798" s="32"/>
      <c r="AI798" s="3"/>
      <c r="AJ798" s="3"/>
    </row>
    <row r="799" spans="1:36" ht="18" customHeight="1">
      <c r="A799" s="89"/>
      <c r="B799" s="77"/>
      <c r="C799" s="77"/>
      <c r="D799" s="77"/>
      <c r="E799" s="77"/>
      <c r="F799" s="77"/>
      <c r="G799" s="77"/>
      <c r="H799" s="78"/>
      <c r="I799" s="93"/>
      <c r="J799" s="70"/>
      <c r="K799" s="69"/>
      <c r="L799" s="94"/>
      <c r="M799" s="88"/>
      <c r="N799" s="95"/>
      <c r="O799" s="96"/>
      <c r="P799" s="32"/>
      <c r="AI799" s="3"/>
      <c r="AJ799" s="3"/>
    </row>
    <row r="800" spans="1:36" ht="21.75" customHeight="1">
      <c r="A800" s="31"/>
      <c r="B800" s="172" t="s">
        <v>114</v>
      </c>
      <c r="C800" s="172"/>
      <c r="D800" s="172"/>
      <c r="E800" s="172"/>
      <c r="F800" s="172"/>
      <c r="G800" s="189"/>
      <c r="H800" s="97">
        <f>SUM(H790:H799)</f>
        <v>8</v>
      </c>
      <c r="I800" s="98">
        <f>SUM(H794:H795)/B790</f>
        <v>5.9746079163554896E-3</v>
      </c>
      <c r="J800" s="98">
        <f>IF(H800=0,"",H800/B790)</f>
        <v>5.9746079163554896E-3</v>
      </c>
      <c r="K800" s="98">
        <f>J800-I800</f>
        <v>0</v>
      </c>
      <c r="L800" s="5"/>
      <c r="M800" s="32"/>
      <c r="N800" s="23"/>
      <c r="O800" s="5"/>
      <c r="P800" s="32"/>
      <c r="AI800" s="3"/>
      <c r="AJ800" s="3"/>
    </row>
    <row r="801" spans="1:36" ht="18" customHeight="1">
      <c r="A801" s="31"/>
      <c r="B801" s="32"/>
      <c r="C801" s="103"/>
      <c r="D801" s="103"/>
      <c r="E801" s="103"/>
      <c r="F801" s="103"/>
      <c r="G801" s="103"/>
      <c r="H801" s="104"/>
      <c r="I801" s="105"/>
      <c r="J801" s="105"/>
      <c r="K801" s="105"/>
      <c r="L801" s="5"/>
      <c r="M801" s="32"/>
      <c r="N801" s="23"/>
      <c r="O801" s="5"/>
      <c r="P801" s="32"/>
      <c r="AI801" s="3"/>
      <c r="AJ801" s="3"/>
    </row>
    <row r="802" spans="1:36" ht="18" customHeight="1">
      <c r="A802" s="31"/>
      <c r="B802" s="32"/>
      <c r="C802" s="103"/>
      <c r="D802" s="103"/>
      <c r="E802" s="103"/>
      <c r="F802" s="103"/>
      <c r="G802" s="103"/>
      <c r="H802" s="104"/>
      <c r="I802" s="105"/>
      <c r="J802" s="105"/>
      <c r="K802" s="105"/>
      <c r="L802" s="5"/>
      <c r="M802" s="32"/>
      <c r="N802" s="23"/>
      <c r="O802" s="5"/>
      <c r="P802" s="32"/>
      <c r="AI802" s="3"/>
      <c r="AJ802" s="3"/>
    </row>
    <row r="803" spans="1:36" ht="18" customHeight="1">
      <c r="A803" s="157" t="s">
        <v>99</v>
      </c>
      <c r="B803" s="160"/>
      <c r="C803" s="158"/>
      <c r="D803" s="158"/>
      <c r="E803" s="158"/>
      <c r="F803" s="158"/>
      <c r="G803" s="158"/>
      <c r="H803" s="73">
        <v>2302</v>
      </c>
      <c r="I803" s="74"/>
      <c r="J803" s="74"/>
      <c r="K803" s="74"/>
      <c r="L803" s="74"/>
      <c r="M803" s="74"/>
      <c r="N803" s="32"/>
      <c r="O803" s="32"/>
      <c r="P803" s="32"/>
      <c r="AI803" s="3"/>
      <c r="AJ803" s="3"/>
    </row>
    <row r="804" spans="1:36" ht="18" customHeight="1">
      <c r="A804" s="180" t="s">
        <v>9</v>
      </c>
      <c r="B804" s="181" t="s">
        <v>100</v>
      </c>
      <c r="C804" s="182"/>
      <c r="D804" s="182"/>
      <c r="E804" s="182"/>
      <c r="F804" s="182"/>
      <c r="G804" s="182"/>
      <c r="H804" s="183" t="s">
        <v>10</v>
      </c>
      <c r="I804" s="177" t="s">
        <v>2</v>
      </c>
      <c r="J804" s="177" t="s">
        <v>3</v>
      </c>
      <c r="K804" s="184" t="s">
        <v>4</v>
      </c>
      <c r="L804" s="177" t="s">
        <v>5</v>
      </c>
      <c r="M804" s="175" t="s">
        <v>6</v>
      </c>
      <c r="N804" s="175" t="s">
        <v>7</v>
      </c>
      <c r="O804" s="177" t="s">
        <v>8</v>
      </c>
      <c r="P804" s="32"/>
      <c r="AI804" s="3"/>
      <c r="AJ804" s="3"/>
    </row>
    <row r="805" spans="1:36" ht="18" customHeight="1">
      <c r="A805" s="176"/>
      <c r="B805" s="75" t="s">
        <v>101</v>
      </c>
      <c r="C805" s="75" t="s">
        <v>102</v>
      </c>
      <c r="D805" s="75" t="s">
        <v>103</v>
      </c>
      <c r="E805" s="75" t="s">
        <v>104</v>
      </c>
      <c r="F805" s="75" t="s">
        <v>105</v>
      </c>
      <c r="G805" s="75" t="s">
        <v>106</v>
      </c>
      <c r="H805" s="176"/>
      <c r="I805" s="176"/>
      <c r="J805" s="176"/>
      <c r="K805" s="176"/>
      <c r="L805" s="176"/>
      <c r="M805" s="176"/>
      <c r="N805" s="176"/>
      <c r="O805" s="176"/>
      <c r="P805" s="32"/>
      <c r="AI805" s="3"/>
      <c r="AJ805" s="3"/>
    </row>
    <row r="806" spans="1:36" ht="18" customHeight="1">
      <c r="A806" s="75">
        <v>2302</v>
      </c>
      <c r="B806" s="77">
        <v>1370</v>
      </c>
      <c r="C806" s="77"/>
      <c r="D806" s="77"/>
      <c r="E806" s="77"/>
      <c r="F806" s="77"/>
      <c r="G806" s="77"/>
      <c r="H806" s="108"/>
      <c r="I806" s="79"/>
      <c r="J806" s="47"/>
      <c r="K806" s="48"/>
      <c r="L806" s="17"/>
      <c r="M806" s="80">
        <f>B806</f>
        <v>1370</v>
      </c>
      <c r="N806" s="43"/>
      <c r="O806" s="17"/>
      <c r="P806" s="32"/>
      <c r="AI806" s="3"/>
      <c r="AJ806" s="3"/>
    </row>
    <row r="807" spans="1:36" ht="18" customHeight="1">
      <c r="A807" s="75">
        <v>2401</v>
      </c>
      <c r="B807" s="77"/>
      <c r="C807" s="77">
        <v>1200</v>
      </c>
      <c r="D807" s="77"/>
      <c r="E807" s="77"/>
      <c r="F807" s="77"/>
      <c r="G807" s="77"/>
      <c r="H807" s="108"/>
      <c r="I807" s="81"/>
      <c r="J807" s="5"/>
      <c r="K807" s="82"/>
      <c r="L807" s="83">
        <f>IF(C807=0,"",C807/B806)</f>
        <v>0.87591240875912413</v>
      </c>
      <c r="M807" s="84">
        <v>1229</v>
      </c>
      <c r="N807" s="85">
        <f t="shared" ref="N807:N811" si="134">IF(M807=0,"",M807/M806)</f>
        <v>0.89708029197080297</v>
      </c>
      <c r="O807" s="85">
        <f t="shared" ref="O807:O811" si="135">IF(M807=0,"",100%-N807)</f>
        <v>0.10291970802919703</v>
      </c>
      <c r="P807" s="32"/>
      <c r="AI807" s="3"/>
      <c r="AJ807" s="3"/>
    </row>
    <row r="808" spans="1:36" ht="18" customHeight="1">
      <c r="A808" s="75">
        <v>2402</v>
      </c>
      <c r="B808" s="77"/>
      <c r="C808" s="77"/>
      <c r="D808" s="77">
        <v>1097</v>
      </c>
      <c r="E808" s="77"/>
      <c r="F808" s="77"/>
      <c r="G808" s="77"/>
      <c r="H808" s="108"/>
      <c r="I808" s="81"/>
      <c r="J808" s="5"/>
      <c r="K808" s="82"/>
      <c r="L808" s="86">
        <f>IF(D808=0,"",D808/C807)</f>
        <v>0.91416666666666668</v>
      </c>
      <c r="M808" s="84">
        <v>1209</v>
      </c>
      <c r="N808" s="87">
        <f t="shared" si="134"/>
        <v>0.98372660699755898</v>
      </c>
      <c r="O808" s="87">
        <f t="shared" si="135"/>
        <v>1.6273393002441017E-2</v>
      </c>
      <c r="P808" s="11">
        <f>M808/M806</f>
        <v>0.88248175182481747</v>
      </c>
      <c r="AI808" s="3"/>
      <c r="AJ808" s="3"/>
    </row>
    <row r="809" spans="1:36" ht="18" customHeight="1">
      <c r="A809" s="75">
        <v>2501</v>
      </c>
      <c r="B809" s="77"/>
      <c r="C809" s="77"/>
      <c r="D809" s="77"/>
      <c r="E809" s="77"/>
      <c r="F809" s="77"/>
      <c r="G809" s="77"/>
      <c r="H809" s="108"/>
      <c r="I809" s="81"/>
      <c r="J809" s="5"/>
      <c r="K809" s="82"/>
      <c r="L809" s="86" t="str">
        <f>IF(E809=0,"",E809/D808)</f>
        <v/>
      </c>
      <c r="M809" s="84"/>
      <c r="N809" s="87" t="str">
        <f t="shared" si="134"/>
        <v/>
      </c>
      <c r="O809" s="87" t="str">
        <f t="shared" si="135"/>
        <v/>
      </c>
      <c r="P809" s="32"/>
      <c r="AI809" s="3"/>
      <c r="AJ809" s="3"/>
    </row>
    <row r="810" spans="1:36" ht="18" customHeight="1">
      <c r="A810" s="75">
        <v>2502</v>
      </c>
      <c r="B810" s="77"/>
      <c r="C810" s="77"/>
      <c r="D810" s="77"/>
      <c r="E810" s="77"/>
      <c r="F810" s="77"/>
      <c r="G810" s="77"/>
      <c r="H810" s="108"/>
      <c r="I810" s="81"/>
      <c r="J810" s="5"/>
      <c r="K810" s="82"/>
      <c r="L810" s="86" t="str">
        <f>IF(F810=0,"",F810/E809)</f>
        <v/>
      </c>
      <c r="M810" s="84"/>
      <c r="N810" s="87" t="str">
        <f t="shared" si="134"/>
        <v/>
      </c>
      <c r="O810" s="87" t="str">
        <f t="shared" si="135"/>
        <v/>
      </c>
      <c r="P810" s="32"/>
      <c r="AI810" s="3"/>
      <c r="AJ810" s="3"/>
    </row>
    <row r="811" spans="1:36" ht="18" customHeight="1">
      <c r="A811" s="75">
        <v>2601</v>
      </c>
      <c r="B811" s="77"/>
      <c r="C811" s="77"/>
      <c r="D811" s="77"/>
      <c r="E811" s="77"/>
      <c r="F811" s="77"/>
      <c r="G811" s="77"/>
      <c r="H811" s="108"/>
      <c r="I811" s="81"/>
      <c r="J811" s="5"/>
      <c r="K811" s="82"/>
      <c r="L811" s="86" t="str">
        <f>IF(G811=0,"",G811/F810)</f>
        <v/>
      </c>
      <c r="M811" s="88"/>
      <c r="N811" s="87" t="str">
        <f t="shared" si="134"/>
        <v/>
      </c>
      <c r="O811" s="87" t="str">
        <f t="shared" si="135"/>
        <v/>
      </c>
      <c r="P811" s="32"/>
      <c r="AI811" s="3"/>
      <c r="AJ811" s="3"/>
    </row>
    <row r="812" spans="1:36" ht="18" customHeight="1">
      <c r="A812" s="75"/>
      <c r="B812" s="77"/>
      <c r="C812" s="77"/>
      <c r="D812" s="77"/>
      <c r="E812" s="77"/>
      <c r="F812" s="77"/>
      <c r="G812" s="77"/>
      <c r="H812" s="108"/>
      <c r="I812" s="81"/>
      <c r="J812" s="5"/>
      <c r="K812" s="32"/>
      <c r="L812" s="90"/>
      <c r="M812" s="88"/>
      <c r="N812" s="91"/>
      <c r="O812" s="92"/>
      <c r="P812" s="32"/>
      <c r="AI812" s="3"/>
      <c r="AJ812" s="3"/>
    </row>
    <row r="813" spans="1:36" ht="18" customHeight="1">
      <c r="A813" s="89"/>
      <c r="B813" s="77"/>
      <c r="C813" s="77"/>
      <c r="D813" s="77"/>
      <c r="E813" s="77"/>
      <c r="F813" s="77"/>
      <c r="G813" s="77"/>
      <c r="H813" s="108"/>
      <c r="I813" s="81"/>
      <c r="J813" s="5"/>
      <c r="K813" s="32"/>
      <c r="L813" s="90"/>
      <c r="M813" s="88"/>
      <c r="N813" s="91"/>
      <c r="O813" s="92"/>
      <c r="P813" s="32"/>
      <c r="AI813" s="3"/>
      <c r="AJ813" s="3"/>
    </row>
    <row r="814" spans="1:36" ht="18" customHeight="1">
      <c r="A814" s="89"/>
      <c r="B814" s="77"/>
      <c r="C814" s="77"/>
      <c r="D814" s="77"/>
      <c r="E814" s="77"/>
      <c r="F814" s="77"/>
      <c r="G814" s="77"/>
      <c r="H814" s="108"/>
      <c r="I814" s="81"/>
      <c r="J814" s="5"/>
      <c r="K814" s="32"/>
      <c r="L814" s="90"/>
      <c r="M814" s="88"/>
      <c r="N814" s="91"/>
      <c r="O814" s="92"/>
      <c r="P814" s="32"/>
      <c r="AI814" s="3"/>
      <c r="AJ814" s="3"/>
    </row>
    <row r="815" spans="1:36" ht="18" customHeight="1">
      <c r="A815" s="89"/>
      <c r="B815" s="77"/>
      <c r="C815" s="77"/>
      <c r="D815" s="77"/>
      <c r="E815" s="77"/>
      <c r="F815" s="77"/>
      <c r="G815" s="77"/>
      <c r="H815" s="108"/>
      <c r="I815" s="93"/>
      <c r="J815" s="70"/>
      <c r="K815" s="69"/>
      <c r="L815" s="94"/>
      <c r="M815" s="88"/>
      <c r="N815" s="95"/>
      <c r="O815" s="96"/>
      <c r="P815" s="32"/>
      <c r="AI815" s="3"/>
      <c r="AJ815" s="3"/>
    </row>
    <row r="816" spans="1:36" ht="18" customHeight="1">
      <c r="A816" s="31"/>
      <c r="B816" s="172" t="s">
        <v>114</v>
      </c>
      <c r="C816" s="172"/>
      <c r="D816" s="172"/>
      <c r="E816" s="172"/>
      <c r="F816" s="172"/>
      <c r="G816" s="189"/>
      <c r="H816" s="97">
        <f>SUM(H806:H815)</f>
        <v>0</v>
      </c>
      <c r="I816" s="98">
        <f>SUM(H810:H811)/B806</f>
        <v>0</v>
      </c>
      <c r="J816" s="98" t="str">
        <f>IF(H816=0,"",H816/B806)</f>
        <v/>
      </c>
      <c r="K816" s="98" t="e">
        <f>J816-I816</f>
        <v>#VALUE!</v>
      </c>
      <c r="L816" s="5"/>
      <c r="M816" s="32"/>
      <c r="N816" s="23"/>
      <c r="O816" s="5"/>
      <c r="P816" s="32"/>
      <c r="AI816" s="3"/>
      <c r="AJ816" s="3"/>
    </row>
    <row r="817" spans="1:36" ht="18" customHeight="1">
      <c r="A817" s="31"/>
      <c r="B817" s="32"/>
      <c r="C817" s="103"/>
      <c r="D817" s="103"/>
      <c r="E817" s="103"/>
      <c r="F817" s="103"/>
      <c r="G817" s="103"/>
      <c r="H817" s="104"/>
      <c r="I817" s="105"/>
      <c r="J817" s="105"/>
      <c r="K817" s="105"/>
      <c r="L817" s="5"/>
      <c r="M817" s="32"/>
      <c r="N817" s="23"/>
      <c r="O817" s="5"/>
      <c r="P817" s="32"/>
      <c r="AI817" s="3"/>
      <c r="AJ817" s="3"/>
    </row>
    <row r="818" spans="1:36" ht="18" customHeight="1">
      <c r="A818" s="31"/>
      <c r="B818" s="32"/>
      <c r="C818" s="103"/>
      <c r="D818" s="103"/>
      <c r="E818" s="103"/>
      <c r="F818" s="103"/>
      <c r="G818" s="103"/>
      <c r="H818" s="104"/>
      <c r="I818" s="105"/>
      <c r="J818" s="105"/>
      <c r="K818" s="105"/>
      <c r="L818" s="5"/>
      <c r="M818" s="32"/>
      <c r="N818" s="23"/>
      <c r="O818" s="5"/>
      <c r="P818" s="32"/>
      <c r="AI818" s="3"/>
      <c r="AJ818" s="3"/>
    </row>
    <row r="819" spans="1:36" ht="18" customHeight="1">
      <c r="A819" s="157" t="s">
        <v>99</v>
      </c>
      <c r="B819" s="162"/>
      <c r="C819" s="158"/>
      <c r="D819" s="158"/>
      <c r="E819" s="158"/>
      <c r="F819" s="158"/>
      <c r="G819" s="158"/>
      <c r="H819" s="73">
        <v>2401</v>
      </c>
      <c r="I819" s="74"/>
      <c r="J819" s="74"/>
      <c r="K819" s="74"/>
      <c r="L819" s="74"/>
      <c r="M819" s="74"/>
      <c r="N819" s="32"/>
      <c r="O819" s="32"/>
      <c r="P819" s="32"/>
      <c r="AI819" s="3"/>
      <c r="AJ819" s="3"/>
    </row>
    <row r="820" spans="1:36" ht="18" customHeight="1">
      <c r="A820" s="180" t="s">
        <v>9</v>
      </c>
      <c r="B820" s="181" t="s">
        <v>100</v>
      </c>
      <c r="C820" s="182"/>
      <c r="D820" s="182"/>
      <c r="E820" s="182"/>
      <c r="F820" s="182"/>
      <c r="G820" s="182"/>
      <c r="H820" s="183" t="s">
        <v>10</v>
      </c>
      <c r="I820" s="177" t="s">
        <v>2</v>
      </c>
      <c r="J820" s="177" t="s">
        <v>3</v>
      </c>
      <c r="K820" s="184" t="s">
        <v>4</v>
      </c>
      <c r="L820" s="177" t="s">
        <v>5</v>
      </c>
      <c r="M820" s="175" t="s">
        <v>6</v>
      </c>
      <c r="N820" s="175" t="s">
        <v>7</v>
      </c>
      <c r="O820" s="177" t="s">
        <v>8</v>
      </c>
      <c r="P820" s="32"/>
      <c r="AI820" s="3"/>
      <c r="AJ820" s="3"/>
    </row>
    <row r="821" spans="1:36" ht="18" customHeight="1">
      <c r="A821" s="176"/>
      <c r="B821" s="75" t="s">
        <v>101</v>
      </c>
      <c r="C821" s="75" t="s">
        <v>102</v>
      </c>
      <c r="D821" s="75" t="s">
        <v>103</v>
      </c>
      <c r="E821" s="75" t="s">
        <v>104</v>
      </c>
      <c r="F821" s="75" t="s">
        <v>105</v>
      </c>
      <c r="G821" s="75" t="s">
        <v>106</v>
      </c>
      <c r="H821" s="176"/>
      <c r="I821" s="176"/>
      <c r="J821" s="176"/>
      <c r="K821" s="176"/>
      <c r="L821" s="176"/>
      <c r="M821" s="176"/>
      <c r="N821" s="176"/>
      <c r="O821" s="176"/>
      <c r="P821" s="32"/>
      <c r="AI821" s="3"/>
      <c r="AJ821" s="3"/>
    </row>
    <row r="822" spans="1:36" ht="18" customHeight="1">
      <c r="A822" s="75">
        <v>2401</v>
      </c>
      <c r="B822" s="77">
        <v>59</v>
      </c>
      <c r="C822" s="77"/>
      <c r="D822" s="77"/>
      <c r="E822" s="77"/>
      <c r="F822" s="77"/>
      <c r="G822" s="77"/>
      <c r="H822" s="108"/>
      <c r="I822" s="79"/>
      <c r="J822" s="47"/>
      <c r="K822" s="48"/>
      <c r="L822" s="17"/>
      <c r="M822" s="80">
        <f>B822</f>
        <v>59</v>
      </c>
      <c r="N822" s="43"/>
      <c r="O822" s="17"/>
      <c r="P822" s="32"/>
      <c r="AI822" s="3"/>
      <c r="AJ822" s="3"/>
    </row>
    <row r="823" spans="1:36" ht="18" customHeight="1">
      <c r="A823" s="75">
        <v>2402</v>
      </c>
      <c r="B823" s="77"/>
      <c r="C823" s="77">
        <v>42</v>
      </c>
      <c r="D823" s="77"/>
      <c r="E823" s="77"/>
      <c r="F823" s="77"/>
      <c r="G823" s="77"/>
      <c r="H823" s="108"/>
      <c r="I823" s="81"/>
      <c r="J823" s="5"/>
      <c r="K823" s="82"/>
      <c r="L823" s="83">
        <f>IF(C823=0,"",C823/B822)</f>
        <v>0.71186440677966101</v>
      </c>
      <c r="M823" s="84">
        <v>44</v>
      </c>
      <c r="N823" s="85">
        <f t="shared" ref="N823:N827" si="136">IF(M823=0,"",M823/M822)</f>
        <v>0.74576271186440679</v>
      </c>
      <c r="O823" s="85">
        <f t="shared" ref="O823:O827" si="137">IF(M823=0,"",100%-N823)</f>
        <v>0.25423728813559321</v>
      </c>
      <c r="P823" s="32"/>
      <c r="AI823" s="3"/>
      <c r="AJ823" s="3"/>
    </row>
    <row r="824" spans="1:36" ht="18" customHeight="1">
      <c r="A824" s="75">
        <v>2501</v>
      </c>
      <c r="B824" s="77"/>
      <c r="C824" s="77"/>
      <c r="D824" s="77"/>
      <c r="E824" s="77"/>
      <c r="F824" s="77"/>
      <c r="G824" s="77"/>
      <c r="H824" s="108"/>
      <c r="I824" s="81"/>
      <c r="J824" s="5"/>
      <c r="K824" s="82"/>
      <c r="L824" s="86" t="str">
        <f>IF(D824=0,"",D824/C823)</f>
        <v/>
      </c>
      <c r="M824" s="84"/>
      <c r="N824" s="87" t="str">
        <f t="shared" si="136"/>
        <v/>
      </c>
      <c r="O824" s="87" t="str">
        <f t="shared" si="137"/>
        <v/>
      </c>
      <c r="P824" s="11">
        <f>M824/M822</f>
        <v>0</v>
      </c>
      <c r="AI824" s="3"/>
      <c r="AJ824" s="3"/>
    </row>
    <row r="825" spans="1:36" ht="18" customHeight="1">
      <c r="A825" s="75">
        <v>2502</v>
      </c>
      <c r="B825" s="77"/>
      <c r="C825" s="77"/>
      <c r="D825" s="77"/>
      <c r="E825" s="77"/>
      <c r="F825" s="77"/>
      <c r="G825" s="77"/>
      <c r="H825" s="108"/>
      <c r="I825" s="81"/>
      <c r="J825" s="5"/>
      <c r="K825" s="82"/>
      <c r="L825" s="86" t="str">
        <f>IF(E825=0,"",E825/D824)</f>
        <v/>
      </c>
      <c r="M825" s="84"/>
      <c r="N825" s="87" t="str">
        <f t="shared" si="136"/>
        <v/>
      </c>
      <c r="O825" s="87" t="str">
        <f t="shared" si="137"/>
        <v/>
      </c>
      <c r="P825" s="32"/>
      <c r="AI825" s="3"/>
      <c r="AJ825" s="3"/>
    </row>
    <row r="826" spans="1:36" ht="18" customHeight="1">
      <c r="A826" s="75">
        <v>2601</v>
      </c>
      <c r="B826" s="77"/>
      <c r="C826" s="77"/>
      <c r="D826" s="77"/>
      <c r="E826" s="77"/>
      <c r="F826" s="77"/>
      <c r="G826" s="77"/>
      <c r="H826" s="108"/>
      <c r="I826" s="81"/>
      <c r="J826" s="5"/>
      <c r="K826" s="82"/>
      <c r="L826" s="86" t="str">
        <f>IF(F826=0,"",F826/E825)</f>
        <v/>
      </c>
      <c r="M826" s="84"/>
      <c r="N826" s="87" t="str">
        <f t="shared" si="136"/>
        <v/>
      </c>
      <c r="O826" s="87" t="str">
        <f t="shared" si="137"/>
        <v/>
      </c>
      <c r="P826" s="32"/>
      <c r="AI826" s="3"/>
      <c r="AJ826" s="3"/>
    </row>
    <row r="827" spans="1:36" ht="18" customHeight="1">
      <c r="A827" s="75">
        <v>2602</v>
      </c>
      <c r="B827" s="77"/>
      <c r="C827" s="77"/>
      <c r="D827" s="77"/>
      <c r="E827" s="77"/>
      <c r="F827" s="77"/>
      <c r="G827" s="77"/>
      <c r="H827" s="108"/>
      <c r="I827" s="81"/>
      <c r="J827" s="5"/>
      <c r="K827" s="82"/>
      <c r="L827" s="86" t="str">
        <f>IF(G827=0,"",G827/F826)</f>
        <v/>
      </c>
      <c r="M827" s="88"/>
      <c r="N827" s="87" t="str">
        <f t="shared" si="136"/>
        <v/>
      </c>
      <c r="O827" s="87" t="str">
        <f t="shared" si="137"/>
        <v/>
      </c>
      <c r="P827" s="32"/>
      <c r="AI827" s="3"/>
      <c r="AJ827" s="3"/>
    </row>
    <row r="828" spans="1:36" ht="18" customHeight="1">
      <c r="A828" s="75"/>
      <c r="B828" s="77"/>
      <c r="C828" s="77"/>
      <c r="D828" s="77"/>
      <c r="E828" s="77"/>
      <c r="F828" s="77"/>
      <c r="G828" s="77"/>
      <c r="H828" s="108"/>
      <c r="I828" s="81"/>
      <c r="J828" s="5"/>
      <c r="K828" s="32"/>
      <c r="L828" s="90"/>
      <c r="M828" s="88"/>
      <c r="N828" s="91"/>
      <c r="O828" s="92"/>
      <c r="P828" s="32"/>
      <c r="AI828" s="3"/>
      <c r="AJ828" s="3"/>
    </row>
    <row r="829" spans="1:36" ht="18" customHeight="1">
      <c r="A829" s="89"/>
      <c r="B829" s="77"/>
      <c r="C829" s="77"/>
      <c r="D829" s="77"/>
      <c r="E829" s="77"/>
      <c r="F829" s="77"/>
      <c r="G829" s="77"/>
      <c r="H829" s="108"/>
      <c r="I829" s="81"/>
      <c r="J829" s="5"/>
      <c r="K829" s="32"/>
      <c r="L829" s="90"/>
      <c r="M829" s="88"/>
      <c r="N829" s="91"/>
      <c r="O829" s="92"/>
      <c r="P829" s="32"/>
      <c r="AI829" s="3"/>
      <c r="AJ829" s="3"/>
    </row>
    <row r="830" spans="1:36" ht="18" customHeight="1">
      <c r="A830" s="89"/>
      <c r="B830" s="77"/>
      <c r="C830" s="77"/>
      <c r="D830" s="77"/>
      <c r="E830" s="77"/>
      <c r="F830" s="77"/>
      <c r="G830" s="77"/>
      <c r="H830" s="108"/>
      <c r="I830" s="81"/>
      <c r="J830" s="5"/>
      <c r="K830" s="32"/>
      <c r="L830" s="90"/>
      <c r="M830" s="88"/>
      <c r="N830" s="91"/>
      <c r="O830" s="92"/>
      <c r="P830" s="32"/>
      <c r="AI830" s="3"/>
      <c r="AJ830" s="3"/>
    </row>
    <row r="831" spans="1:36" ht="18" customHeight="1">
      <c r="A831" s="89"/>
      <c r="B831" s="77"/>
      <c r="C831" s="77"/>
      <c r="D831" s="77"/>
      <c r="E831" s="77"/>
      <c r="F831" s="77"/>
      <c r="G831" s="77"/>
      <c r="H831" s="108"/>
      <c r="I831" s="93"/>
      <c r="J831" s="70"/>
      <c r="K831" s="69"/>
      <c r="L831" s="94"/>
      <c r="M831" s="88"/>
      <c r="N831" s="95"/>
      <c r="O831" s="96"/>
      <c r="P831" s="32"/>
      <c r="AI831" s="3"/>
      <c r="AJ831" s="3"/>
    </row>
    <row r="832" spans="1:36" ht="18" customHeight="1">
      <c r="A832" s="31"/>
      <c r="B832" s="172" t="s">
        <v>114</v>
      </c>
      <c r="C832" s="172"/>
      <c r="D832" s="172"/>
      <c r="E832" s="172"/>
      <c r="F832" s="172"/>
      <c r="G832" s="189"/>
      <c r="H832" s="97">
        <f>SUM(H822:H831)</f>
        <v>0</v>
      </c>
      <c r="I832" s="98">
        <f>SUM(H826:H827)/B822</f>
        <v>0</v>
      </c>
      <c r="J832" s="98" t="str">
        <f>IF(H832=0,"",H832/B822)</f>
        <v/>
      </c>
      <c r="K832" s="98" t="e">
        <f>J832-I832</f>
        <v>#VALUE!</v>
      </c>
      <c r="L832" s="5"/>
      <c r="M832" s="32"/>
      <c r="N832" s="23"/>
      <c r="O832" s="5"/>
      <c r="P832" s="32"/>
      <c r="AI832" s="3"/>
      <c r="AJ832" s="3"/>
    </row>
    <row r="833" spans="1:36" ht="18" customHeight="1">
      <c r="A833" s="31"/>
      <c r="B833" s="32"/>
      <c r="C833" s="103"/>
      <c r="D833" s="103"/>
      <c r="E833" s="103"/>
      <c r="F833" s="103"/>
      <c r="G833" s="103"/>
      <c r="H833" s="104"/>
      <c r="I833" s="105"/>
      <c r="J833" s="105"/>
      <c r="K833" s="105"/>
      <c r="L833" s="5"/>
      <c r="M833" s="32"/>
      <c r="N833" s="23"/>
      <c r="O833" s="5"/>
      <c r="P833" s="32"/>
      <c r="AI833" s="3"/>
      <c r="AJ833" s="3"/>
    </row>
    <row r="834" spans="1:36" ht="18" customHeight="1">
      <c r="A834" s="31"/>
      <c r="B834" s="32"/>
      <c r="C834" s="103"/>
      <c r="D834" s="103"/>
      <c r="E834" s="103"/>
      <c r="F834" s="103"/>
      <c r="G834" s="103"/>
      <c r="H834" s="104"/>
      <c r="I834" s="105"/>
      <c r="J834" s="105"/>
      <c r="K834" s="105"/>
      <c r="L834" s="5"/>
      <c r="M834" s="32"/>
      <c r="N834" s="23"/>
      <c r="O834" s="5"/>
      <c r="P834" s="32"/>
      <c r="AI834" s="3"/>
      <c r="AJ834" s="3"/>
    </row>
    <row r="835" spans="1:36" ht="18" customHeight="1">
      <c r="A835" s="31"/>
      <c r="B835" s="32"/>
      <c r="C835" s="103"/>
      <c r="D835" s="103"/>
      <c r="E835" s="103"/>
      <c r="F835" s="103"/>
      <c r="G835" s="103"/>
      <c r="H835" s="104"/>
      <c r="I835" s="105"/>
      <c r="J835" s="105"/>
      <c r="K835" s="105"/>
      <c r="L835" s="5"/>
      <c r="M835" s="32"/>
      <c r="N835" s="23"/>
      <c r="O835" s="5"/>
      <c r="P835" s="32"/>
      <c r="AI835" s="3"/>
      <c r="AJ835" s="3"/>
    </row>
    <row r="836" spans="1:36" ht="18" customHeight="1">
      <c r="A836" s="157" t="s">
        <v>99</v>
      </c>
      <c r="B836" s="166"/>
      <c r="C836" s="158"/>
      <c r="D836" s="158"/>
      <c r="E836" s="158"/>
      <c r="F836" s="158"/>
      <c r="G836" s="158"/>
      <c r="H836" s="73">
        <v>2402</v>
      </c>
      <c r="I836" s="74"/>
      <c r="J836" s="74"/>
      <c r="K836" s="74"/>
      <c r="L836" s="74"/>
      <c r="M836" s="74"/>
      <c r="N836" s="32"/>
      <c r="O836" s="32"/>
      <c r="P836" s="32"/>
      <c r="AI836" s="3"/>
      <c r="AJ836" s="3"/>
    </row>
    <row r="837" spans="1:36" ht="18" customHeight="1">
      <c r="A837" s="180" t="s">
        <v>9</v>
      </c>
      <c r="B837" s="181" t="s">
        <v>100</v>
      </c>
      <c r="C837" s="182"/>
      <c r="D837" s="182"/>
      <c r="E837" s="182"/>
      <c r="F837" s="182"/>
      <c r="G837" s="182"/>
      <c r="H837" s="183" t="s">
        <v>10</v>
      </c>
      <c r="I837" s="177" t="s">
        <v>2</v>
      </c>
      <c r="J837" s="177" t="s">
        <v>3</v>
      </c>
      <c r="K837" s="184" t="s">
        <v>4</v>
      </c>
      <c r="L837" s="177" t="s">
        <v>5</v>
      </c>
      <c r="M837" s="175" t="s">
        <v>6</v>
      </c>
      <c r="N837" s="175" t="s">
        <v>7</v>
      </c>
      <c r="O837" s="177" t="s">
        <v>8</v>
      </c>
      <c r="P837" s="32"/>
      <c r="AI837" s="3"/>
      <c r="AJ837" s="3"/>
    </row>
    <row r="838" spans="1:36" ht="18" customHeight="1">
      <c r="A838" s="176"/>
      <c r="B838" s="75" t="s">
        <v>101</v>
      </c>
      <c r="C838" s="75" t="s">
        <v>102</v>
      </c>
      <c r="D838" s="75" t="s">
        <v>103</v>
      </c>
      <c r="E838" s="75" t="s">
        <v>104</v>
      </c>
      <c r="F838" s="75" t="s">
        <v>105</v>
      </c>
      <c r="G838" s="75" t="s">
        <v>106</v>
      </c>
      <c r="H838" s="176"/>
      <c r="I838" s="176"/>
      <c r="J838" s="176"/>
      <c r="K838" s="176"/>
      <c r="L838" s="176"/>
      <c r="M838" s="176"/>
      <c r="N838" s="176"/>
      <c r="O838" s="176"/>
      <c r="P838" s="32"/>
      <c r="AI838" s="3"/>
      <c r="AJ838" s="3"/>
    </row>
    <row r="839" spans="1:36" ht="18" customHeight="1">
      <c r="A839" s="75">
        <v>2402</v>
      </c>
      <c r="B839" s="77">
        <v>1510</v>
      </c>
      <c r="C839" s="77"/>
      <c r="D839" s="77"/>
      <c r="E839" s="77"/>
      <c r="F839" s="77"/>
      <c r="G839" s="77"/>
      <c r="H839" s="108"/>
      <c r="I839" s="79"/>
      <c r="J839" s="47"/>
      <c r="K839" s="48"/>
      <c r="L839" s="17"/>
      <c r="M839" s="80">
        <f>B839</f>
        <v>1510</v>
      </c>
      <c r="N839" s="43"/>
      <c r="O839" s="17"/>
      <c r="P839" s="32"/>
      <c r="AI839" s="3"/>
      <c r="AJ839" s="3"/>
    </row>
    <row r="840" spans="1:36" ht="18" customHeight="1">
      <c r="A840" s="75">
        <v>2501</v>
      </c>
      <c r="B840" s="77"/>
      <c r="C840" s="77"/>
      <c r="D840" s="77"/>
      <c r="E840" s="77"/>
      <c r="F840" s="77"/>
      <c r="G840" s="77"/>
      <c r="H840" s="108"/>
      <c r="I840" s="81"/>
      <c r="J840" s="5"/>
      <c r="K840" s="82"/>
      <c r="L840" s="83" t="str">
        <f>IF(C840=0,"",C840/B839)</f>
        <v/>
      </c>
      <c r="M840" s="84">
        <v>44</v>
      </c>
      <c r="N840" s="85">
        <f t="shared" ref="N840:N844" si="138">IF(M840=0,"",M840/M839)</f>
        <v>2.9139072847682121E-2</v>
      </c>
      <c r="O840" s="85">
        <f t="shared" ref="O840:O844" si="139">IF(M840=0,"",100%-N840)</f>
        <v>0.97086092715231787</v>
      </c>
      <c r="P840" s="32"/>
      <c r="AI840" s="3"/>
      <c r="AJ840" s="3"/>
    </row>
    <row r="841" spans="1:36" ht="18" customHeight="1">
      <c r="A841" s="75">
        <v>2502</v>
      </c>
      <c r="B841" s="77"/>
      <c r="C841" s="77"/>
      <c r="D841" s="77"/>
      <c r="E841" s="77"/>
      <c r="F841" s="77"/>
      <c r="G841" s="77"/>
      <c r="H841" s="108"/>
      <c r="I841" s="81"/>
      <c r="J841" s="5"/>
      <c r="K841" s="82"/>
      <c r="L841" s="86" t="str">
        <f>IF(D841=0,"",D841/C840)</f>
        <v/>
      </c>
      <c r="M841" s="84"/>
      <c r="N841" s="87" t="str">
        <f t="shared" si="138"/>
        <v/>
      </c>
      <c r="O841" s="87" t="str">
        <f t="shared" si="139"/>
        <v/>
      </c>
      <c r="P841" s="11">
        <f>M841/M839</f>
        <v>0</v>
      </c>
      <c r="AI841" s="3"/>
      <c r="AJ841" s="3"/>
    </row>
    <row r="842" spans="1:36" ht="18" customHeight="1">
      <c r="A842" s="75">
        <v>2601</v>
      </c>
      <c r="B842" s="77"/>
      <c r="C842" s="77"/>
      <c r="D842" s="77"/>
      <c r="E842" s="77"/>
      <c r="F842" s="77"/>
      <c r="G842" s="77"/>
      <c r="H842" s="108"/>
      <c r="I842" s="81"/>
      <c r="J842" s="5"/>
      <c r="K842" s="82"/>
      <c r="L842" s="86" t="str">
        <f>IF(E842=0,"",E842/D841)</f>
        <v/>
      </c>
      <c r="M842" s="84"/>
      <c r="N842" s="87" t="str">
        <f t="shared" si="138"/>
        <v/>
      </c>
      <c r="O842" s="87" t="str">
        <f t="shared" si="139"/>
        <v/>
      </c>
      <c r="P842" s="32"/>
      <c r="AI842" s="3"/>
      <c r="AJ842" s="3"/>
    </row>
    <row r="843" spans="1:36" ht="18" customHeight="1">
      <c r="A843" s="75">
        <v>2602</v>
      </c>
      <c r="B843" s="77"/>
      <c r="C843" s="77"/>
      <c r="D843" s="77"/>
      <c r="E843" s="77"/>
      <c r="F843" s="77"/>
      <c r="G843" s="77"/>
      <c r="H843" s="108"/>
      <c r="I843" s="81"/>
      <c r="J843" s="5"/>
      <c r="K843" s="82"/>
      <c r="L843" s="86" t="str">
        <f>IF(F843=0,"",F843/E842)</f>
        <v/>
      </c>
      <c r="M843" s="84"/>
      <c r="N843" s="87" t="str">
        <f t="shared" si="138"/>
        <v/>
      </c>
      <c r="O843" s="87" t="str">
        <f t="shared" si="139"/>
        <v/>
      </c>
      <c r="P843" s="32"/>
      <c r="AI843" s="3"/>
      <c r="AJ843" s="3"/>
    </row>
    <row r="844" spans="1:36" ht="18" customHeight="1">
      <c r="A844" s="75">
        <v>2701</v>
      </c>
      <c r="B844" s="77"/>
      <c r="C844" s="77"/>
      <c r="D844" s="77"/>
      <c r="E844" s="77"/>
      <c r="F844" s="77"/>
      <c r="G844" s="77"/>
      <c r="H844" s="108"/>
      <c r="I844" s="81"/>
      <c r="J844" s="5"/>
      <c r="K844" s="82"/>
      <c r="L844" s="86" t="str">
        <f>IF(G844=0,"",G844/F843)</f>
        <v/>
      </c>
      <c r="M844" s="88"/>
      <c r="N844" s="87" t="str">
        <f t="shared" si="138"/>
        <v/>
      </c>
      <c r="O844" s="87" t="str">
        <f t="shared" si="139"/>
        <v/>
      </c>
      <c r="P844" s="32"/>
      <c r="AI844" s="3"/>
      <c r="AJ844" s="3"/>
    </row>
    <row r="845" spans="1:36" ht="18" customHeight="1">
      <c r="A845" s="75"/>
      <c r="B845" s="77"/>
      <c r="C845" s="77"/>
      <c r="D845" s="77"/>
      <c r="E845" s="77"/>
      <c r="F845" s="77"/>
      <c r="G845" s="77"/>
      <c r="H845" s="108"/>
      <c r="I845" s="81"/>
      <c r="J845" s="5"/>
      <c r="K845" s="32"/>
      <c r="L845" s="90"/>
      <c r="M845" s="88"/>
      <c r="N845" s="91"/>
      <c r="O845" s="92"/>
      <c r="P845" s="32"/>
      <c r="AI845" s="3"/>
      <c r="AJ845" s="3"/>
    </row>
    <row r="846" spans="1:36" ht="18" customHeight="1">
      <c r="A846" s="89"/>
      <c r="B846" s="77"/>
      <c r="C846" s="77"/>
      <c r="D846" s="77"/>
      <c r="E846" s="77"/>
      <c r="F846" s="77"/>
      <c r="G846" s="77"/>
      <c r="H846" s="108"/>
      <c r="I846" s="81"/>
      <c r="J846" s="5"/>
      <c r="K846" s="32"/>
      <c r="L846" s="90"/>
      <c r="M846" s="88"/>
      <c r="N846" s="91"/>
      <c r="O846" s="92"/>
      <c r="P846" s="32"/>
      <c r="AI846" s="3"/>
      <c r="AJ846" s="3"/>
    </row>
    <row r="847" spans="1:36" ht="18" customHeight="1">
      <c r="A847" s="89"/>
      <c r="B847" s="77"/>
      <c r="C847" s="77"/>
      <c r="D847" s="77"/>
      <c r="E847" s="77"/>
      <c r="F847" s="77"/>
      <c r="G847" s="77"/>
      <c r="H847" s="108"/>
      <c r="I847" s="81"/>
      <c r="J847" s="5"/>
      <c r="K847" s="32"/>
      <c r="L847" s="90"/>
      <c r="M847" s="88"/>
      <c r="N847" s="91"/>
      <c r="O847" s="92"/>
      <c r="P847" s="32"/>
      <c r="AI847" s="3"/>
      <c r="AJ847" s="3"/>
    </row>
    <row r="848" spans="1:36" ht="18" customHeight="1">
      <c r="A848" s="89"/>
      <c r="B848" s="77"/>
      <c r="C848" s="77"/>
      <c r="D848" s="77"/>
      <c r="E848" s="77"/>
      <c r="F848" s="77"/>
      <c r="G848" s="77"/>
      <c r="H848" s="108"/>
      <c r="I848" s="93"/>
      <c r="J848" s="70"/>
      <c r="K848" s="69"/>
      <c r="L848" s="94"/>
      <c r="M848" s="88"/>
      <c r="N848" s="95"/>
      <c r="O848" s="96"/>
      <c r="P848" s="32"/>
      <c r="AI848" s="3"/>
      <c r="AJ848" s="3"/>
    </row>
    <row r="849" spans="1:36" ht="18" customHeight="1">
      <c r="A849" s="31"/>
      <c r="B849" s="172" t="s">
        <v>114</v>
      </c>
      <c r="C849" s="172"/>
      <c r="D849" s="172"/>
      <c r="E849" s="172"/>
      <c r="F849" s="172"/>
      <c r="G849" s="189"/>
      <c r="H849" s="97">
        <f>SUM(H839:H848)</f>
        <v>0</v>
      </c>
      <c r="I849" s="98" t="str">
        <f>IF(H847=0,"",H847/B839)</f>
        <v/>
      </c>
      <c r="J849" s="98" t="str">
        <f>IF(H849=0,"",H849/B839)</f>
        <v/>
      </c>
      <c r="K849" s="98" t="str">
        <f>IF(H847=0,"",J849-I849)</f>
        <v/>
      </c>
      <c r="L849" s="5"/>
      <c r="M849" s="32"/>
      <c r="N849" s="23"/>
      <c r="O849" s="5"/>
      <c r="P849" s="32"/>
      <c r="AI849" s="3"/>
      <c r="AJ849" s="3"/>
    </row>
    <row r="850" spans="1:36" ht="18" customHeight="1">
      <c r="A850" s="31"/>
      <c r="B850" s="32"/>
      <c r="C850" s="103"/>
      <c r="D850" s="103"/>
      <c r="E850" s="103"/>
      <c r="F850" s="103"/>
      <c r="G850" s="103"/>
      <c r="H850" s="104"/>
      <c r="I850" s="105"/>
      <c r="J850" s="105"/>
      <c r="K850" s="105"/>
      <c r="L850" s="5"/>
      <c r="M850" s="32"/>
      <c r="N850" s="23"/>
      <c r="O850" s="5"/>
      <c r="P850" s="32"/>
      <c r="AI850" s="3"/>
      <c r="AJ850" s="3"/>
    </row>
    <row r="851" spans="1:36" ht="18" customHeight="1">
      <c r="A851" s="31"/>
      <c r="B851" s="32"/>
      <c r="C851" s="103"/>
      <c r="D851" s="103"/>
      <c r="E851" s="103"/>
      <c r="F851" s="103"/>
      <c r="G851" s="103"/>
      <c r="H851" s="104"/>
      <c r="I851" s="105"/>
      <c r="J851" s="105"/>
      <c r="K851" s="105"/>
      <c r="L851" s="5"/>
      <c r="M851" s="32"/>
      <c r="N851" s="23"/>
      <c r="O851" s="5"/>
      <c r="P851" s="32"/>
      <c r="AI851" s="3"/>
      <c r="AJ851" s="3"/>
    </row>
    <row r="852" spans="1:36" ht="18" customHeight="1">
      <c r="A852" s="31"/>
      <c r="B852" s="32"/>
      <c r="C852" s="103"/>
      <c r="D852" s="103"/>
      <c r="E852" s="103"/>
      <c r="F852" s="103"/>
      <c r="G852" s="103"/>
      <c r="H852" s="104"/>
      <c r="I852" s="105"/>
      <c r="J852" s="105"/>
      <c r="K852" s="105"/>
      <c r="L852" s="5"/>
      <c r="M852" s="32"/>
      <c r="N852" s="23"/>
      <c r="O852" s="5"/>
      <c r="P852" s="32"/>
      <c r="AI852" s="3"/>
      <c r="AJ852" s="3"/>
    </row>
    <row r="853" spans="1:36" ht="18" customHeight="1">
      <c r="A853" s="31"/>
      <c r="B853" s="32"/>
      <c r="C853" s="103"/>
      <c r="D853" s="103"/>
      <c r="E853" s="103"/>
      <c r="F853" s="103"/>
      <c r="G853" s="103"/>
      <c r="H853" s="104"/>
      <c r="I853" s="105"/>
      <c r="J853" s="105"/>
      <c r="K853" s="105"/>
      <c r="L853" s="5"/>
      <c r="M853" s="32"/>
      <c r="N853" s="23"/>
      <c r="O853" s="5"/>
      <c r="P853" s="32"/>
      <c r="AI853" s="3"/>
      <c r="AJ853" s="3"/>
    </row>
    <row r="854" spans="1:36" ht="18" customHeight="1">
      <c r="A854" s="31"/>
      <c r="B854" s="32"/>
      <c r="C854" s="103"/>
      <c r="D854" s="103"/>
      <c r="E854" s="103"/>
      <c r="F854" s="103"/>
      <c r="G854" s="103"/>
      <c r="H854" s="104"/>
      <c r="I854" s="105"/>
      <c r="J854" s="105"/>
      <c r="K854" s="105"/>
      <c r="L854" s="5"/>
      <c r="M854" s="32"/>
      <c r="N854" s="23"/>
      <c r="O854" s="5"/>
      <c r="P854" s="32"/>
      <c r="AI854" s="3"/>
      <c r="AJ854" s="3"/>
    </row>
    <row r="855" spans="1:36" ht="18" customHeight="1">
      <c r="A855" s="31"/>
      <c r="B855" s="32"/>
      <c r="C855" s="103"/>
      <c r="D855" s="103"/>
      <c r="E855" s="103"/>
      <c r="F855" s="103"/>
      <c r="G855" s="103"/>
      <c r="H855" s="104"/>
      <c r="I855" s="105"/>
      <c r="J855" s="105"/>
      <c r="K855" s="105"/>
      <c r="L855" s="5"/>
      <c r="M855" s="32"/>
      <c r="N855" s="23"/>
      <c r="O855" s="5"/>
      <c r="P855" s="32"/>
      <c r="AI855" s="3"/>
      <c r="AJ855" s="3"/>
    </row>
    <row r="856" spans="1:36" ht="18" customHeight="1">
      <c r="A856" s="31"/>
      <c r="B856" s="32"/>
      <c r="C856" s="103"/>
      <c r="D856" s="103"/>
      <c r="E856" s="103"/>
      <c r="F856" s="103"/>
      <c r="G856" s="103"/>
      <c r="H856" s="104"/>
      <c r="I856" s="105"/>
      <c r="J856" s="105"/>
      <c r="K856" s="105"/>
      <c r="L856" s="5"/>
      <c r="M856" s="32"/>
      <c r="N856" s="23"/>
      <c r="O856" s="5"/>
      <c r="P856" s="32"/>
      <c r="AI856" s="3"/>
      <c r="AJ856" s="3"/>
    </row>
    <row r="857" spans="1:36" ht="18" customHeight="1">
      <c r="A857" s="31"/>
      <c r="B857" s="32"/>
      <c r="C857" s="103"/>
      <c r="D857" s="103"/>
      <c r="E857" s="103"/>
      <c r="F857" s="103"/>
      <c r="G857" s="103"/>
      <c r="H857" s="104"/>
      <c r="I857" s="105"/>
      <c r="J857" s="105"/>
      <c r="K857" s="105"/>
      <c r="L857" s="5"/>
      <c r="M857" s="32"/>
      <c r="N857" s="23"/>
      <c r="O857" s="5"/>
      <c r="P857" s="32"/>
      <c r="AI857" s="3"/>
      <c r="AJ857" s="3"/>
    </row>
    <row r="858" spans="1:36" ht="18" customHeight="1">
      <c r="A858" s="31"/>
      <c r="B858" s="32"/>
      <c r="C858" s="103"/>
      <c r="D858" s="103"/>
      <c r="E858" s="103"/>
      <c r="F858" s="103"/>
      <c r="G858" s="103"/>
      <c r="H858" s="104"/>
      <c r="I858" s="105"/>
      <c r="J858" s="105"/>
      <c r="K858" s="105"/>
      <c r="L858" s="5"/>
      <c r="M858" s="32"/>
      <c r="N858" s="23"/>
      <c r="O858" s="5"/>
      <c r="P858" s="32"/>
      <c r="AI858" s="3"/>
      <c r="AJ858" s="3"/>
    </row>
    <row r="859" spans="1:36" ht="18" customHeight="1">
      <c r="A859" s="31"/>
      <c r="B859" s="32"/>
      <c r="C859" s="103"/>
      <c r="D859" s="103"/>
      <c r="E859" s="103"/>
      <c r="F859" s="103"/>
      <c r="G859" s="103"/>
      <c r="H859" s="104"/>
      <c r="I859" s="105"/>
      <c r="J859" s="105"/>
      <c r="K859" s="105"/>
      <c r="L859" s="5"/>
      <c r="M859" s="32"/>
      <c r="N859" s="23"/>
      <c r="O859" s="5"/>
      <c r="P859" s="32"/>
      <c r="AI859" s="3"/>
      <c r="AJ859" s="3"/>
    </row>
    <row r="860" spans="1:36" ht="18" customHeight="1">
      <c r="A860" s="31"/>
      <c r="B860" s="32"/>
      <c r="C860" s="103"/>
      <c r="D860" s="103"/>
      <c r="E860" s="103"/>
      <c r="F860" s="103"/>
      <c r="G860" s="103"/>
      <c r="H860" s="104"/>
      <c r="I860" s="105"/>
      <c r="J860" s="105"/>
      <c r="K860" s="105"/>
      <c r="L860" s="5"/>
      <c r="M860" s="32"/>
      <c r="N860" s="23"/>
      <c r="O860" s="5"/>
      <c r="P860" s="32"/>
      <c r="AI860" s="3"/>
      <c r="AJ860" s="3"/>
    </row>
    <row r="861" spans="1:36" ht="18" customHeight="1">
      <c r="A861" s="31"/>
      <c r="B861" s="32"/>
      <c r="C861" s="103"/>
      <c r="D861" s="103"/>
      <c r="E861" s="103"/>
      <c r="F861" s="103"/>
      <c r="G861" s="103"/>
      <c r="H861" s="104"/>
      <c r="I861" s="105"/>
      <c r="J861" s="105"/>
      <c r="K861" s="105"/>
      <c r="L861" s="5"/>
      <c r="M861" s="32"/>
      <c r="N861" s="23"/>
      <c r="O861" s="5"/>
      <c r="P861" s="32"/>
      <c r="AI861" s="3"/>
      <c r="AJ861" s="3"/>
    </row>
    <row r="862" spans="1:36" ht="18" customHeight="1">
      <c r="A862" s="31"/>
      <c r="B862" s="32"/>
      <c r="C862" s="103"/>
      <c r="D862" s="103"/>
      <c r="E862" s="103"/>
      <c r="F862" s="103"/>
      <c r="G862" s="103"/>
      <c r="H862" s="104"/>
      <c r="I862" s="105"/>
      <c r="J862" s="105"/>
      <c r="K862" s="105"/>
      <c r="L862" s="5"/>
      <c r="M862" s="32"/>
      <c r="N862" s="23"/>
      <c r="O862" s="5"/>
      <c r="P862" s="32"/>
      <c r="AI862" s="3"/>
      <c r="AJ862" s="3"/>
    </row>
    <row r="863" spans="1:36" ht="18" customHeight="1">
      <c r="A863" s="31"/>
      <c r="B863" s="32"/>
      <c r="C863" s="103"/>
      <c r="D863" s="103"/>
      <c r="E863" s="103"/>
      <c r="F863" s="103"/>
      <c r="G863" s="103"/>
      <c r="H863" s="104"/>
      <c r="I863" s="105"/>
      <c r="J863" s="105"/>
      <c r="K863" s="105"/>
      <c r="L863" s="5"/>
      <c r="M863" s="32"/>
      <c r="N863" s="23"/>
      <c r="O863" s="5"/>
      <c r="P863" s="32"/>
      <c r="AI863" s="3"/>
      <c r="AJ863" s="3"/>
    </row>
    <row r="864" spans="1:36" ht="18" customHeight="1">
      <c r="A864" s="31"/>
      <c r="B864" s="32"/>
      <c r="C864" s="103"/>
      <c r="D864" s="103"/>
      <c r="E864" s="103"/>
      <c r="F864" s="103"/>
      <c r="G864" s="103"/>
      <c r="H864" s="104"/>
      <c r="I864" s="105"/>
      <c r="J864" s="105"/>
      <c r="K864" s="105"/>
      <c r="L864" s="5"/>
      <c r="M864" s="32"/>
      <c r="N864" s="23"/>
      <c r="O864" s="5"/>
      <c r="P864" s="32"/>
      <c r="AI864" s="3"/>
      <c r="AJ864" s="3"/>
    </row>
    <row r="865" spans="1:36" ht="18" customHeight="1">
      <c r="A865" s="31"/>
      <c r="B865" s="32"/>
      <c r="C865" s="103"/>
      <c r="D865" s="103"/>
      <c r="E865" s="103"/>
      <c r="F865" s="103"/>
      <c r="G865" s="103"/>
      <c r="H865" s="104"/>
      <c r="I865" s="105"/>
      <c r="J865" s="105"/>
      <c r="K865" s="105"/>
      <c r="L865" s="5"/>
      <c r="M865" s="32"/>
      <c r="N865" s="23"/>
      <c r="O865" s="5"/>
      <c r="P865" s="32"/>
      <c r="AI865" s="3"/>
      <c r="AJ865" s="3"/>
    </row>
    <row r="866" spans="1:36" ht="18" customHeight="1">
      <c r="A866" s="31"/>
      <c r="B866" s="32"/>
      <c r="C866" s="103"/>
      <c r="D866" s="103"/>
      <c r="E866" s="103"/>
      <c r="F866" s="103"/>
      <c r="G866" s="103"/>
      <c r="H866" s="104"/>
      <c r="I866" s="105"/>
      <c r="J866" s="105"/>
      <c r="K866" s="105"/>
      <c r="L866" s="5"/>
      <c r="M866" s="32"/>
      <c r="N866" s="23"/>
      <c r="O866" s="5"/>
      <c r="P866" s="32"/>
      <c r="AI866" s="3"/>
      <c r="AJ866" s="3"/>
    </row>
    <row r="867" spans="1:36" ht="18" customHeight="1">
      <c r="A867" s="31"/>
      <c r="B867" s="32"/>
      <c r="C867" s="103"/>
      <c r="D867" s="103"/>
      <c r="E867" s="103"/>
      <c r="F867" s="103"/>
      <c r="G867" s="103"/>
      <c r="H867" s="104"/>
      <c r="I867" s="105"/>
      <c r="J867" s="105"/>
      <c r="K867" s="105"/>
      <c r="L867" s="5"/>
      <c r="M867" s="32"/>
      <c r="N867" s="23"/>
      <c r="O867" s="5"/>
      <c r="P867" s="32"/>
      <c r="AI867" s="3"/>
      <c r="AJ867" s="3"/>
    </row>
    <row r="868" spans="1:36" ht="18" customHeight="1">
      <c r="A868" s="31"/>
      <c r="B868" s="32"/>
      <c r="C868" s="103"/>
      <c r="D868" s="103"/>
      <c r="E868" s="103"/>
      <c r="F868" s="103"/>
      <c r="G868" s="103"/>
      <c r="H868" s="104"/>
      <c r="I868" s="105"/>
      <c r="J868" s="105"/>
      <c r="K868" s="105"/>
      <c r="L868" s="5"/>
      <c r="M868" s="32"/>
      <c r="N868" s="23"/>
      <c r="O868" s="5"/>
      <c r="P868" s="32"/>
      <c r="AI868" s="3"/>
      <c r="AJ868" s="3"/>
    </row>
    <row r="869" spans="1:36" ht="18" customHeight="1">
      <c r="A869" s="31"/>
      <c r="B869" s="32"/>
      <c r="C869" s="103"/>
      <c r="D869" s="103"/>
      <c r="E869" s="103"/>
      <c r="F869" s="103"/>
      <c r="G869" s="103"/>
      <c r="H869" s="104"/>
      <c r="I869" s="105"/>
      <c r="J869" s="105"/>
      <c r="K869" s="105"/>
      <c r="L869" s="5"/>
      <c r="M869" s="32"/>
      <c r="N869" s="23"/>
      <c r="O869" s="5"/>
      <c r="P869" s="32"/>
      <c r="AI869" s="3"/>
      <c r="AJ869" s="3"/>
    </row>
    <row r="870" spans="1:36" ht="18" customHeight="1">
      <c r="A870" s="31"/>
      <c r="B870" s="32"/>
      <c r="C870" s="103"/>
      <c r="D870" s="103"/>
      <c r="E870" s="103"/>
      <c r="F870" s="103"/>
      <c r="G870" s="103"/>
      <c r="H870" s="104"/>
      <c r="I870" s="105"/>
      <c r="J870" s="105"/>
      <c r="K870" s="105"/>
      <c r="L870" s="5"/>
      <c r="M870" s="32"/>
      <c r="N870" s="23"/>
      <c r="O870" s="5"/>
      <c r="P870" s="32"/>
      <c r="AI870" s="3"/>
      <c r="AJ870" s="3"/>
    </row>
    <row r="871" spans="1:36" ht="18" customHeight="1">
      <c r="A871" s="31"/>
      <c r="B871" s="32"/>
      <c r="C871" s="103"/>
      <c r="D871" s="103"/>
      <c r="E871" s="103"/>
      <c r="F871" s="103"/>
      <c r="G871" s="103"/>
      <c r="H871" s="104"/>
      <c r="I871" s="105"/>
      <c r="J871" s="105"/>
      <c r="K871" s="105"/>
      <c r="L871" s="5"/>
      <c r="M871" s="32"/>
      <c r="N871" s="23"/>
      <c r="O871" s="5"/>
      <c r="P871" s="32"/>
      <c r="AI871" s="3"/>
      <c r="AJ871" s="3"/>
    </row>
    <row r="872" spans="1:36" ht="18" customHeight="1">
      <c r="A872" s="31"/>
      <c r="B872" s="32"/>
      <c r="C872" s="103"/>
      <c r="D872" s="103"/>
      <c r="E872" s="103"/>
      <c r="F872" s="103"/>
      <c r="G872" s="103"/>
      <c r="H872" s="104"/>
      <c r="I872" s="105"/>
      <c r="J872" s="105"/>
      <c r="K872" s="105"/>
      <c r="L872" s="5"/>
      <c r="M872" s="32"/>
      <c r="N872" s="23"/>
      <c r="O872" s="5"/>
      <c r="P872" s="32"/>
      <c r="AI872" s="3"/>
      <c r="AJ872" s="3"/>
    </row>
    <row r="873" spans="1:36" ht="18" customHeight="1">
      <c r="A873" s="31"/>
      <c r="B873" s="32"/>
      <c r="C873" s="103"/>
      <c r="D873" s="103"/>
      <c r="E873" s="103"/>
      <c r="F873" s="103"/>
      <c r="G873" s="103"/>
      <c r="H873" s="104"/>
      <c r="I873" s="105"/>
      <c r="J873" s="105"/>
      <c r="K873" s="105"/>
      <c r="L873" s="5"/>
      <c r="M873" s="32"/>
      <c r="N873" s="23"/>
      <c r="O873" s="5"/>
      <c r="P873" s="32"/>
      <c r="AI873" s="3"/>
      <c r="AJ873" s="3"/>
    </row>
    <row r="874" spans="1:36" ht="18" customHeight="1">
      <c r="A874" s="31"/>
      <c r="B874" s="32"/>
      <c r="C874" s="103"/>
      <c r="D874" s="103"/>
      <c r="E874" s="103"/>
      <c r="F874" s="103"/>
      <c r="G874" s="103"/>
      <c r="H874" s="104"/>
      <c r="I874" s="105"/>
      <c r="J874" s="105"/>
      <c r="K874" s="105"/>
      <c r="L874" s="5"/>
      <c r="M874" s="32"/>
      <c r="N874" s="23"/>
      <c r="O874" s="5"/>
      <c r="P874" s="32"/>
      <c r="AI874" s="3"/>
      <c r="AJ874" s="3"/>
    </row>
    <row r="875" spans="1:36" ht="18" customHeight="1">
      <c r="A875" s="31"/>
      <c r="B875" s="32"/>
      <c r="C875" s="103"/>
      <c r="D875" s="103"/>
      <c r="E875" s="103"/>
      <c r="F875" s="103"/>
      <c r="G875" s="103"/>
      <c r="H875" s="104"/>
      <c r="I875" s="105"/>
      <c r="J875" s="105"/>
      <c r="K875" s="105"/>
      <c r="L875" s="5"/>
      <c r="M875" s="32"/>
      <c r="N875" s="23"/>
      <c r="O875" s="5"/>
      <c r="P875" s="32"/>
      <c r="AI875" s="3"/>
      <c r="AJ875" s="3"/>
    </row>
    <row r="876" spans="1:36" ht="18" customHeight="1">
      <c r="A876" s="31"/>
      <c r="B876" s="32"/>
      <c r="C876" s="103"/>
      <c r="D876" s="103"/>
      <c r="E876" s="103"/>
      <c r="F876" s="103"/>
      <c r="G876" s="103"/>
      <c r="H876" s="104"/>
      <c r="I876" s="105"/>
      <c r="J876" s="105"/>
      <c r="K876" s="105"/>
      <c r="L876" s="5"/>
      <c r="M876" s="32"/>
      <c r="N876" s="23"/>
      <c r="O876" s="5"/>
      <c r="P876" s="32"/>
      <c r="AI876" s="3"/>
      <c r="AJ876" s="3"/>
    </row>
    <row r="877" spans="1:36" ht="18" customHeight="1">
      <c r="A877" s="31"/>
      <c r="B877" s="32"/>
      <c r="C877" s="103"/>
      <c r="D877" s="103"/>
      <c r="E877" s="103"/>
      <c r="F877" s="103"/>
      <c r="G877" s="103"/>
      <c r="H877" s="104"/>
      <c r="I877" s="105"/>
      <c r="J877" s="105"/>
      <c r="K877" s="105"/>
      <c r="L877" s="5"/>
      <c r="M877" s="32"/>
      <c r="N877" s="23"/>
      <c r="O877" s="5"/>
      <c r="P877" s="32"/>
      <c r="AI877" s="3"/>
      <c r="AJ877" s="3"/>
    </row>
    <row r="878" spans="1:36" ht="18" customHeight="1">
      <c r="A878" s="31"/>
      <c r="B878" s="32"/>
      <c r="C878" s="103"/>
      <c r="D878" s="103"/>
      <c r="E878" s="103"/>
      <c r="F878" s="103"/>
      <c r="G878" s="103"/>
      <c r="H878" s="104"/>
      <c r="I878" s="105"/>
      <c r="J878" s="105"/>
      <c r="K878" s="105"/>
      <c r="L878" s="5"/>
      <c r="M878" s="32"/>
      <c r="N878" s="23"/>
      <c r="O878" s="5"/>
      <c r="P878" s="32"/>
      <c r="AI878" s="3"/>
      <c r="AJ878" s="3"/>
    </row>
    <row r="879" spans="1:36" ht="18" customHeight="1">
      <c r="A879" s="31"/>
      <c r="B879" s="32"/>
      <c r="C879" s="103"/>
      <c r="D879" s="103"/>
      <c r="E879" s="103"/>
      <c r="F879" s="103"/>
      <c r="G879" s="103"/>
      <c r="H879" s="104"/>
      <c r="I879" s="105"/>
      <c r="J879" s="105"/>
      <c r="K879" s="105"/>
      <c r="L879" s="5"/>
      <c r="M879" s="32"/>
      <c r="N879" s="23"/>
      <c r="O879" s="5"/>
      <c r="P879" s="32"/>
      <c r="AI879" s="3"/>
      <c r="AJ879" s="3"/>
    </row>
    <row r="880" spans="1:36" ht="18" customHeight="1">
      <c r="A880" s="31"/>
      <c r="B880" s="32"/>
      <c r="C880" s="103"/>
      <c r="D880" s="103"/>
      <c r="E880" s="103"/>
      <c r="F880" s="103"/>
      <c r="G880" s="103"/>
      <c r="H880" s="104"/>
      <c r="I880" s="105"/>
      <c r="J880" s="105"/>
      <c r="K880" s="105"/>
      <c r="L880" s="5"/>
      <c r="M880" s="32"/>
      <c r="N880" s="23"/>
      <c r="O880" s="5"/>
      <c r="P880" s="32"/>
      <c r="AI880" s="3"/>
      <c r="AJ880" s="3"/>
    </row>
    <row r="881" spans="1:36" ht="18" customHeight="1">
      <c r="A881" s="31"/>
      <c r="B881" s="32"/>
      <c r="C881" s="103"/>
      <c r="D881" s="103"/>
      <c r="E881" s="103"/>
      <c r="F881" s="103"/>
      <c r="G881" s="103"/>
      <c r="H881" s="104"/>
      <c r="I881" s="105"/>
      <c r="J881" s="105"/>
      <c r="K881" s="105"/>
      <c r="L881" s="5"/>
      <c r="M881" s="32"/>
      <c r="N881" s="23"/>
      <c r="O881" s="5"/>
      <c r="P881" s="32"/>
      <c r="AI881" s="3"/>
      <c r="AJ881" s="3"/>
    </row>
    <row r="882" spans="1:36" ht="18" customHeight="1">
      <c r="A882" s="31"/>
      <c r="B882" s="32"/>
      <c r="C882" s="103"/>
      <c r="D882" s="103"/>
      <c r="E882" s="103"/>
      <c r="F882" s="103"/>
      <c r="G882" s="103"/>
      <c r="H882" s="104"/>
      <c r="I882" s="105"/>
      <c r="J882" s="105"/>
      <c r="K882" s="105"/>
      <c r="L882" s="5"/>
      <c r="M882" s="32"/>
      <c r="N882" s="23"/>
      <c r="O882" s="5"/>
      <c r="P882" s="32"/>
      <c r="AI882" s="3"/>
      <c r="AJ882" s="3"/>
    </row>
    <row r="883" spans="1:36" ht="18" customHeight="1">
      <c r="A883" s="31"/>
      <c r="B883" s="32"/>
      <c r="C883" s="103"/>
      <c r="D883" s="103"/>
      <c r="E883" s="103"/>
      <c r="F883" s="103"/>
      <c r="G883" s="103"/>
      <c r="H883" s="104"/>
      <c r="I883" s="105"/>
      <c r="J883" s="105"/>
      <c r="K883" s="105"/>
      <c r="L883" s="5"/>
      <c r="M883" s="32"/>
      <c r="N883" s="23"/>
      <c r="O883" s="5"/>
      <c r="P883" s="32"/>
      <c r="AI883" s="3"/>
      <c r="AJ883" s="3"/>
    </row>
    <row r="884" spans="1:36" ht="18" customHeight="1">
      <c r="A884" s="31"/>
      <c r="B884" s="32"/>
      <c r="C884" s="103"/>
      <c r="D884" s="103"/>
      <c r="E884" s="103"/>
      <c r="F884" s="103"/>
      <c r="G884" s="103"/>
      <c r="H884" s="104"/>
      <c r="I884" s="105"/>
      <c r="J884" s="105"/>
      <c r="K884" s="105"/>
      <c r="L884" s="5"/>
      <c r="M884" s="32"/>
      <c r="N884" s="23"/>
      <c r="O884" s="5"/>
      <c r="P884" s="32"/>
      <c r="AI884" s="3"/>
      <c r="AJ884" s="3"/>
    </row>
  </sheetData>
  <mergeCells count="177">
    <mergeCell ref="O837:O838"/>
    <mergeCell ref="B849:G849"/>
    <mergeCell ref="A837:A838"/>
    <mergeCell ref="B837:G837"/>
    <mergeCell ref="H837:H838"/>
    <mergeCell ref="I837:I838"/>
    <mergeCell ref="J837:J838"/>
    <mergeCell ref="K837:K838"/>
    <mergeCell ref="L837:L838"/>
    <mergeCell ref="M837:M838"/>
    <mergeCell ref="N837:N838"/>
    <mergeCell ref="A1:L1"/>
    <mergeCell ref="B3:G3"/>
    <mergeCell ref="X4:AG4"/>
    <mergeCell ref="B25:G25"/>
    <mergeCell ref="X25:AG25"/>
    <mergeCell ref="B47:G47"/>
    <mergeCell ref="X47:AG47"/>
    <mergeCell ref="B67:G67"/>
    <mergeCell ref="P67:Q67"/>
    <mergeCell ref="B87:G87"/>
    <mergeCell ref="B105:G105"/>
    <mergeCell ref="B123:G123"/>
    <mergeCell ref="B139:G139"/>
    <mergeCell ref="B158:G158"/>
    <mergeCell ref="B175:G175"/>
    <mergeCell ref="B196:G196"/>
    <mergeCell ref="B214:G214"/>
    <mergeCell ref="B232:G232"/>
    <mergeCell ref="B248:G248"/>
    <mergeCell ref="B264:G264"/>
    <mergeCell ref="B278:G278"/>
    <mergeCell ref="B292:G292"/>
    <mergeCell ref="B305:G305"/>
    <mergeCell ref="B318:G318"/>
    <mergeCell ref="B332:G332"/>
    <mergeCell ref="B347:G347"/>
    <mergeCell ref="B361:G361"/>
    <mergeCell ref="B374:G374"/>
    <mergeCell ref="B388:G388"/>
    <mergeCell ref="B401:G401"/>
    <mergeCell ref="B413:G413"/>
    <mergeCell ref="B427:G427"/>
    <mergeCell ref="B440:G440"/>
    <mergeCell ref="B453:G453"/>
    <mergeCell ref="B465:G465"/>
    <mergeCell ref="B484:G484"/>
    <mergeCell ref="B501:G501"/>
    <mergeCell ref="B518:G518"/>
    <mergeCell ref="B538:G538"/>
    <mergeCell ref="B558:G558"/>
    <mergeCell ref="B580:G580"/>
    <mergeCell ref="B597:G597"/>
    <mergeCell ref="I659:I660"/>
    <mergeCell ref="J659:J660"/>
    <mergeCell ref="K659:K660"/>
    <mergeCell ref="L659:L660"/>
    <mergeCell ref="M659:M660"/>
    <mergeCell ref="N659:N660"/>
    <mergeCell ref="O659:O660"/>
    <mergeCell ref="B614:G614"/>
    <mergeCell ref="B629:G629"/>
    <mergeCell ref="B644:G644"/>
    <mergeCell ref="A659:A660"/>
    <mergeCell ref="B659:G659"/>
    <mergeCell ref="H659:H660"/>
    <mergeCell ref="K675:K676"/>
    <mergeCell ref="L675:L676"/>
    <mergeCell ref="M675:M676"/>
    <mergeCell ref="N675:N676"/>
    <mergeCell ref="O675:O676"/>
    <mergeCell ref="C671:G671"/>
    <mergeCell ref="A675:A676"/>
    <mergeCell ref="B675:G675"/>
    <mergeCell ref="H675:H676"/>
    <mergeCell ref="I675:I676"/>
    <mergeCell ref="J675:J676"/>
    <mergeCell ref="K691:K692"/>
    <mergeCell ref="L691:L692"/>
    <mergeCell ref="M691:M692"/>
    <mergeCell ref="N691:N692"/>
    <mergeCell ref="O691:O692"/>
    <mergeCell ref="C687:G687"/>
    <mergeCell ref="A691:A692"/>
    <mergeCell ref="B691:G691"/>
    <mergeCell ref="H691:H692"/>
    <mergeCell ref="I691:I692"/>
    <mergeCell ref="J691:J692"/>
    <mergeCell ref="K706:K707"/>
    <mergeCell ref="L706:L707"/>
    <mergeCell ref="M706:M707"/>
    <mergeCell ref="N706:N707"/>
    <mergeCell ref="O706:O707"/>
    <mergeCell ref="C703:G703"/>
    <mergeCell ref="A706:A707"/>
    <mergeCell ref="B706:G706"/>
    <mergeCell ref="H706:H707"/>
    <mergeCell ref="I706:I707"/>
    <mergeCell ref="J706:J707"/>
    <mergeCell ref="K772:K773"/>
    <mergeCell ref="L772:L773"/>
    <mergeCell ref="M772:M773"/>
    <mergeCell ref="N772:N773"/>
    <mergeCell ref="O772:O773"/>
    <mergeCell ref="C768:G768"/>
    <mergeCell ref="A772:A773"/>
    <mergeCell ref="B772:G772"/>
    <mergeCell ref="H772:H773"/>
    <mergeCell ref="I772:I773"/>
    <mergeCell ref="J772:J773"/>
    <mergeCell ref="K722:K723"/>
    <mergeCell ref="L722:L723"/>
    <mergeCell ref="M722:M723"/>
    <mergeCell ref="N722:N723"/>
    <mergeCell ref="O722:O723"/>
    <mergeCell ref="C718:G718"/>
    <mergeCell ref="A722:A723"/>
    <mergeCell ref="B722:G722"/>
    <mergeCell ref="H722:H723"/>
    <mergeCell ref="I722:I723"/>
    <mergeCell ref="J722:J723"/>
    <mergeCell ref="K738:K739"/>
    <mergeCell ref="L738:L739"/>
    <mergeCell ref="M738:M739"/>
    <mergeCell ref="N738:N739"/>
    <mergeCell ref="O738:O739"/>
    <mergeCell ref="C734:G734"/>
    <mergeCell ref="A738:A739"/>
    <mergeCell ref="B738:G738"/>
    <mergeCell ref="H738:H739"/>
    <mergeCell ref="I738:I739"/>
    <mergeCell ref="J738:J739"/>
    <mergeCell ref="K756:K757"/>
    <mergeCell ref="L756:L757"/>
    <mergeCell ref="M756:M757"/>
    <mergeCell ref="N756:N757"/>
    <mergeCell ref="O756:O757"/>
    <mergeCell ref="C751:G751"/>
    <mergeCell ref="A756:A757"/>
    <mergeCell ref="B756:G756"/>
    <mergeCell ref="H756:H757"/>
    <mergeCell ref="I756:I757"/>
    <mergeCell ref="J756:J757"/>
    <mergeCell ref="B800:G800"/>
    <mergeCell ref="B784:G784"/>
    <mergeCell ref="K788:K789"/>
    <mergeCell ref="L788:L789"/>
    <mergeCell ref="M788:M789"/>
    <mergeCell ref="N788:N789"/>
    <mergeCell ref="O788:O789"/>
    <mergeCell ref="A788:A789"/>
    <mergeCell ref="B788:G788"/>
    <mergeCell ref="H788:H789"/>
    <mergeCell ref="I788:I789"/>
    <mergeCell ref="J788:J789"/>
    <mergeCell ref="O804:O805"/>
    <mergeCell ref="B816:G816"/>
    <mergeCell ref="A804:A805"/>
    <mergeCell ref="B804:G804"/>
    <mergeCell ref="H804:H805"/>
    <mergeCell ref="I804:I805"/>
    <mergeCell ref="J804:J805"/>
    <mergeCell ref="K804:K805"/>
    <mergeCell ref="L804:L805"/>
    <mergeCell ref="M804:M805"/>
    <mergeCell ref="N804:N805"/>
    <mergeCell ref="O820:O821"/>
    <mergeCell ref="B832:G832"/>
    <mergeCell ref="A820:A821"/>
    <mergeCell ref="B820:G820"/>
    <mergeCell ref="H820:H821"/>
    <mergeCell ref="I820:I821"/>
    <mergeCell ref="J820:J821"/>
    <mergeCell ref="K820:K821"/>
    <mergeCell ref="L820:L821"/>
    <mergeCell ref="M820:M821"/>
    <mergeCell ref="N820:N821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897"/>
  <sheetViews>
    <sheetView topLeftCell="A793" workbookViewId="0">
      <selection activeCell="I813" sqref="I813"/>
    </sheetView>
  </sheetViews>
  <sheetFormatPr baseColWidth="10" defaultColWidth="12.5703125" defaultRowHeight="15" customHeight="1"/>
  <cols>
    <col min="1" max="1" width="10" customWidth="1"/>
    <col min="2" max="4" width="5" customWidth="1"/>
    <col min="5" max="5" width="4.85546875" customWidth="1"/>
    <col min="6" max="6" width="5" customWidth="1"/>
    <col min="7" max="7" width="7" customWidth="1"/>
    <col min="8" max="8" width="10" customWidth="1"/>
    <col min="9" max="10" width="11.42578125" customWidth="1"/>
    <col min="11" max="11" width="11.140625" customWidth="1"/>
    <col min="12" max="15" width="11.42578125" customWidth="1"/>
    <col min="16" max="34" width="10" customWidth="1"/>
    <col min="35" max="36" width="11.42578125" customWidth="1"/>
    <col min="37" max="49" width="10" customWidth="1"/>
  </cols>
  <sheetData>
    <row r="1" spans="1:39" ht="12.75" customHeight="1">
      <c r="A1" s="185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2"/>
      <c r="N1" s="2"/>
      <c r="O1" s="1"/>
      <c r="AI1" s="3"/>
      <c r="AJ1" s="3"/>
    </row>
    <row r="2" spans="1:39" ht="12.75" customHeight="1">
      <c r="A2" s="4" t="s">
        <v>0</v>
      </c>
      <c r="I2" s="5"/>
      <c r="J2" s="5"/>
      <c r="L2" s="5"/>
      <c r="M2" s="6"/>
      <c r="N2" s="6"/>
      <c r="O2" s="5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</row>
    <row r="3" spans="1:39" ht="25.5" customHeight="1">
      <c r="B3" s="185" t="s">
        <v>1</v>
      </c>
      <c r="C3" s="186"/>
      <c r="D3" s="186"/>
      <c r="E3" s="186"/>
      <c r="F3" s="186"/>
      <c r="G3" s="186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X3" s="11" t="s">
        <v>5</v>
      </c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3"/>
      <c r="AJ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4" t="s">
        <v>10</v>
      </c>
      <c r="I4" s="15"/>
      <c r="J4" s="15"/>
      <c r="K4" s="16"/>
      <c r="L4" s="17"/>
      <c r="M4" s="6"/>
      <c r="N4" s="6"/>
      <c r="O4" s="5"/>
      <c r="X4" s="187" t="s">
        <v>11</v>
      </c>
      <c r="Y4" s="186"/>
      <c r="Z4" s="186"/>
      <c r="AA4" s="186"/>
      <c r="AB4" s="186"/>
      <c r="AC4" s="186"/>
      <c r="AD4" s="186"/>
      <c r="AE4" s="186"/>
      <c r="AF4" s="186"/>
      <c r="AG4" s="186"/>
      <c r="AH4" s="11"/>
      <c r="AI4" s="3"/>
      <c r="AJ4" s="3"/>
    </row>
    <row r="5" spans="1:39" ht="12.75" customHeight="1">
      <c r="A5" s="13">
        <v>9701</v>
      </c>
      <c r="B5" s="13">
        <v>69</v>
      </c>
      <c r="C5" s="13"/>
      <c r="D5" s="13"/>
      <c r="E5" s="13"/>
      <c r="F5" s="13"/>
      <c r="G5" s="13"/>
      <c r="H5" s="19"/>
      <c r="I5" s="15"/>
      <c r="J5" s="15"/>
      <c r="K5" s="16"/>
      <c r="L5" s="17"/>
      <c r="M5" s="20">
        <f>B5</f>
        <v>69</v>
      </c>
      <c r="N5" s="6"/>
      <c r="O5" s="5"/>
      <c r="Q5" s="5"/>
      <c r="R5" s="5"/>
      <c r="S5" s="5"/>
      <c r="T5" s="5"/>
      <c r="W5" s="21" t="s">
        <v>12</v>
      </c>
      <c r="X5" s="1">
        <v>9701</v>
      </c>
      <c r="Y5" s="2">
        <v>9702</v>
      </c>
      <c r="Z5" s="2">
        <v>9801</v>
      </c>
      <c r="AA5" s="2">
        <v>9802</v>
      </c>
      <c r="AB5" s="2">
        <v>9901</v>
      </c>
      <c r="AC5" s="2">
        <v>9902</v>
      </c>
      <c r="AD5" s="22" t="s">
        <v>13</v>
      </c>
      <c r="AE5" s="22" t="s">
        <v>14</v>
      </c>
      <c r="AF5" s="22" t="s">
        <v>15</v>
      </c>
      <c r="AG5" s="22" t="s">
        <v>16</v>
      </c>
      <c r="AH5" s="22" t="s">
        <v>17</v>
      </c>
      <c r="AI5" s="22" t="s">
        <v>18</v>
      </c>
      <c r="AJ5" s="22" t="s">
        <v>19</v>
      </c>
      <c r="AK5" s="22" t="s">
        <v>20</v>
      </c>
      <c r="AL5" s="22" t="s">
        <v>21</v>
      </c>
      <c r="AM5" s="22" t="s">
        <v>22</v>
      </c>
    </row>
    <row r="6" spans="1:39" ht="12.75" customHeight="1">
      <c r="A6" s="13">
        <v>9702</v>
      </c>
      <c r="B6" s="13"/>
      <c r="C6" s="13">
        <v>54</v>
      </c>
      <c r="D6" s="13"/>
      <c r="E6" s="13"/>
      <c r="F6" s="13"/>
      <c r="G6" s="13"/>
      <c r="H6" s="19"/>
      <c r="I6" s="15"/>
      <c r="J6" s="15"/>
      <c r="K6" s="16"/>
      <c r="L6" s="17">
        <f>C6/B5</f>
        <v>0.78260869565217395</v>
      </c>
      <c r="M6" s="20">
        <v>55</v>
      </c>
      <c r="N6" s="23">
        <f t="shared" ref="N6:N17" si="0">M6/M5</f>
        <v>0.79710144927536231</v>
      </c>
      <c r="O6" s="5">
        <f t="shared" ref="O6:O17" si="1">100%-N6</f>
        <v>0.20289855072463769</v>
      </c>
      <c r="P6" s="4" t="s">
        <v>2</v>
      </c>
      <c r="W6" s="24" t="s">
        <v>23</v>
      </c>
      <c r="X6" s="23">
        <f>C6/B5</f>
        <v>0.78260869565217395</v>
      </c>
      <c r="Y6" s="23">
        <f>C29/B28</f>
        <v>0.80722891566265065</v>
      </c>
      <c r="Z6" s="23">
        <f>C52/B51</f>
        <v>0.6785714285714286</v>
      </c>
      <c r="AA6" s="23">
        <f>C72/B71</f>
        <v>0.82476635514018692</v>
      </c>
      <c r="AB6" s="23">
        <f>C92/B91</f>
        <v>0.63157894736842102</v>
      </c>
      <c r="AC6" s="25">
        <f>C112/B111</f>
        <v>0.71228070175438596</v>
      </c>
      <c r="AD6" s="25">
        <f>C132/B131</f>
        <v>0.59633027522935778</v>
      </c>
      <c r="AE6" s="25">
        <f t="shared" ref="AE6:AE10" si="2">L153</f>
        <v>1</v>
      </c>
      <c r="AF6" s="25">
        <f t="shared" ref="AF6:AF10" si="3">L172</f>
        <v>0.53846153846153844</v>
      </c>
      <c r="AG6" s="25">
        <f t="shared" ref="AG6:AG10" si="4">L189</f>
        <v>0.70894677236693093</v>
      </c>
      <c r="AH6" s="3">
        <f t="shared" ref="AH6:AH10" si="5">L206</f>
        <v>1</v>
      </c>
      <c r="AI6" s="3">
        <f t="shared" ref="AI6:AI10" si="6">L224</f>
        <v>0.77419354838709675</v>
      </c>
      <c r="AJ6" s="3">
        <f t="shared" ref="AJ6:AJ10" si="7">L240</f>
        <v>0.5</v>
      </c>
      <c r="AK6" s="5">
        <f t="shared" ref="AK6:AK8" si="8">L258</f>
        <v>1</v>
      </c>
      <c r="AL6" s="5">
        <f t="shared" ref="AL6:AL8" si="9">L272</f>
        <v>0.65248226950354615</v>
      </c>
      <c r="AM6" s="5">
        <f>L288</f>
        <v>0.76327868852459013</v>
      </c>
    </row>
    <row r="7" spans="1:39" ht="12.75" customHeight="1">
      <c r="A7" s="13">
        <v>9801</v>
      </c>
      <c r="B7" s="13"/>
      <c r="C7" s="13"/>
      <c r="D7" s="13">
        <v>45</v>
      </c>
      <c r="E7" s="13"/>
      <c r="F7" s="13"/>
      <c r="G7" s="13"/>
      <c r="H7" s="19"/>
      <c r="I7" s="15"/>
      <c r="J7" s="15"/>
      <c r="K7" s="16"/>
      <c r="L7" s="17">
        <f>D7/C6</f>
        <v>0.83333333333333337</v>
      </c>
      <c r="M7" s="20">
        <v>49</v>
      </c>
      <c r="N7" s="23">
        <f t="shared" si="0"/>
        <v>0.89090909090909087</v>
      </c>
      <c r="O7" s="5">
        <f t="shared" si="1"/>
        <v>0.10909090909090913</v>
      </c>
      <c r="P7" s="4">
        <v>9701</v>
      </c>
      <c r="Q7" s="5">
        <f>I21</f>
        <v>0.20289855072463769</v>
      </c>
      <c r="W7" s="24" t="s">
        <v>24</v>
      </c>
      <c r="X7" s="23">
        <f>D7/C6</f>
        <v>0.83333333333333337</v>
      </c>
      <c r="Y7" s="23">
        <f>D30/C29</f>
        <v>0.82587064676616917</v>
      </c>
      <c r="Z7" s="23">
        <f>D53/C52</f>
        <v>0.97368421052631582</v>
      </c>
      <c r="AA7" s="23">
        <f>D73/C72</f>
        <v>0.92634560906515584</v>
      </c>
      <c r="AB7" s="25">
        <f>D93/C92</f>
        <v>0.5625</v>
      </c>
      <c r="AC7" s="25">
        <f>D113/C112</f>
        <v>0.7520525451559934</v>
      </c>
      <c r="AD7" s="25">
        <f>D133/C132</f>
        <v>1</v>
      </c>
      <c r="AE7" s="25">
        <f t="shared" si="2"/>
        <v>0.58653846153846156</v>
      </c>
      <c r="AF7" s="25">
        <f t="shared" si="3"/>
        <v>0.6964285714285714</v>
      </c>
      <c r="AG7" s="25">
        <f t="shared" si="4"/>
        <v>1</v>
      </c>
      <c r="AH7" s="3">
        <f t="shared" si="5"/>
        <v>0.38983050847457629</v>
      </c>
      <c r="AI7" s="3">
        <f t="shared" si="6"/>
        <v>0.81944444444444442</v>
      </c>
      <c r="AJ7" s="3">
        <f t="shared" si="7"/>
        <v>0.90625</v>
      </c>
      <c r="AK7" s="5">
        <f t="shared" si="8"/>
        <v>0.93119266055045868</v>
      </c>
      <c r="AL7" s="5">
        <f t="shared" si="9"/>
        <v>0.84782608695652173</v>
      </c>
    </row>
    <row r="8" spans="1:39" ht="12.75" customHeight="1">
      <c r="A8" s="13">
        <v>9802</v>
      </c>
      <c r="B8" s="13"/>
      <c r="C8" s="13"/>
      <c r="D8" s="13"/>
      <c r="E8" s="13">
        <v>26</v>
      </c>
      <c r="F8" s="13"/>
      <c r="G8" s="13"/>
      <c r="H8" s="19"/>
      <c r="I8" s="15"/>
      <c r="J8" s="15"/>
      <c r="K8" s="16"/>
      <c r="L8" s="17">
        <f>E8/D7</f>
        <v>0.57777777777777772</v>
      </c>
      <c r="M8" s="20">
        <v>42</v>
      </c>
      <c r="N8" s="23">
        <f t="shared" si="0"/>
        <v>0.8571428571428571</v>
      </c>
      <c r="O8" s="5">
        <f t="shared" si="1"/>
        <v>0.1428571428571429</v>
      </c>
      <c r="P8" s="4">
        <v>9702</v>
      </c>
      <c r="Q8" s="5">
        <f>I43</f>
        <v>0.45917001338688085</v>
      </c>
      <c r="W8" s="24" t="s">
        <v>25</v>
      </c>
      <c r="X8" s="23">
        <f>E8/D7</f>
        <v>0.57777777777777772</v>
      </c>
      <c r="Y8" s="23">
        <f>E31/D30</f>
        <v>0.92369477911646591</v>
      </c>
      <c r="Z8" s="23">
        <f>E54/D53</f>
        <v>1</v>
      </c>
      <c r="AA8" s="25">
        <f>E74/D73</f>
        <v>0.70948012232415902</v>
      </c>
      <c r="AB8" s="25">
        <f>E94/D93</f>
        <v>0.55555555555555558</v>
      </c>
      <c r="AC8" s="25">
        <f>E114/D113</f>
        <v>1</v>
      </c>
      <c r="AD8" s="25">
        <f>E134/D133</f>
        <v>0.56923076923076921</v>
      </c>
      <c r="AE8" s="25">
        <f t="shared" si="2"/>
        <v>0.83606557377049184</v>
      </c>
      <c r="AF8" s="25">
        <f t="shared" si="3"/>
        <v>1</v>
      </c>
      <c r="AG8" s="25">
        <f t="shared" si="4"/>
        <v>0.69968051118210861</v>
      </c>
      <c r="AH8" s="3">
        <f t="shared" si="5"/>
        <v>0.67391304347826086</v>
      </c>
      <c r="AI8" s="3">
        <f t="shared" si="6"/>
        <v>1</v>
      </c>
      <c r="AJ8" s="3">
        <f t="shared" si="7"/>
        <v>0.67241379310344829</v>
      </c>
      <c r="AK8" s="5">
        <f t="shared" si="8"/>
        <v>0.99507389162561577</v>
      </c>
      <c r="AL8" s="5">
        <f t="shared" si="9"/>
        <v>1</v>
      </c>
    </row>
    <row r="9" spans="1:39" ht="12.75" customHeight="1">
      <c r="A9" s="13">
        <v>9901</v>
      </c>
      <c r="B9" s="13"/>
      <c r="C9" s="13"/>
      <c r="D9" s="13"/>
      <c r="E9" s="13"/>
      <c r="F9" s="13">
        <v>23</v>
      </c>
      <c r="G9" s="13"/>
      <c r="H9" s="19">
        <v>2</v>
      </c>
      <c r="I9" s="15"/>
      <c r="J9" s="15"/>
      <c r="K9" s="16"/>
      <c r="L9" s="17">
        <f>F9/E8</f>
        <v>0.88461538461538458</v>
      </c>
      <c r="M9" s="20">
        <v>33</v>
      </c>
      <c r="N9" s="23">
        <f t="shared" si="0"/>
        <v>0.7857142857142857</v>
      </c>
      <c r="O9" s="5">
        <f t="shared" si="1"/>
        <v>0.2142857142857143</v>
      </c>
      <c r="P9" s="4">
        <v>9801</v>
      </c>
      <c r="Q9" s="5">
        <f>I65</f>
        <v>0.17857142857142858</v>
      </c>
      <c r="W9" s="24" t="s">
        <v>26</v>
      </c>
      <c r="X9" s="23">
        <f>F9/E8</f>
        <v>0.88461538461538458</v>
      </c>
      <c r="Y9" s="23">
        <f>F32/E31</f>
        <v>0.95652173913043481</v>
      </c>
      <c r="Z9" s="25">
        <f>F55/E54</f>
        <v>0.54054054054054057</v>
      </c>
      <c r="AA9" s="25">
        <f>F75/E74</f>
        <v>0.8125</v>
      </c>
      <c r="AB9" s="25">
        <f>F95/E94</f>
        <v>1</v>
      </c>
      <c r="AC9" s="25">
        <f>F115/E114</f>
        <v>0.76419213973799127</v>
      </c>
      <c r="AD9" s="25">
        <f>F135/E134</f>
        <v>0.67567567567567566</v>
      </c>
      <c r="AE9" s="25">
        <f t="shared" si="2"/>
        <v>1</v>
      </c>
      <c r="AF9" s="25">
        <f t="shared" si="3"/>
        <v>0.58974358974358976</v>
      </c>
      <c r="AG9" s="25">
        <f t="shared" si="4"/>
        <v>1</v>
      </c>
      <c r="AH9" s="3">
        <f t="shared" si="5"/>
        <v>1</v>
      </c>
      <c r="AI9" s="3">
        <f t="shared" si="6"/>
        <v>0.79661016949152541</v>
      </c>
      <c r="AJ9" s="3">
        <f t="shared" si="7"/>
        <v>0.76923076923076927</v>
      </c>
      <c r="AK9" s="5">
        <f>L267</f>
        <v>0</v>
      </c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v>23</v>
      </c>
      <c r="H10" s="19">
        <v>12</v>
      </c>
      <c r="I10" s="112">
        <f>SUM(H9:H10)</f>
        <v>14</v>
      </c>
      <c r="J10" s="15"/>
      <c r="K10" s="16"/>
      <c r="L10" s="17">
        <f>G10/F9</f>
        <v>1</v>
      </c>
      <c r="M10" s="20">
        <v>35</v>
      </c>
      <c r="N10" s="23">
        <f t="shared" si="0"/>
        <v>1.0606060606060606</v>
      </c>
      <c r="O10" s="5">
        <f t="shared" si="1"/>
        <v>-6.0606060606060552E-2</v>
      </c>
      <c r="P10" s="4">
        <v>9802</v>
      </c>
      <c r="Q10" s="5">
        <f>I85</f>
        <v>0.33878504672897197</v>
      </c>
      <c r="W10" s="24" t="s">
        <v>27</v>
      </c>
      <c r="X10" s="23">
        <f>G10/F9</f>
        <v>1</v>
      </c>
      <c r="Y10" s="25">
        <f>G33/F32</f>
        <v>1</v>
      </c>
      <c r="Z10" s="25">
        <f>G56/F55</f>
        <v>0.85</v>
      </c>
      <c r="AA10" s="25">
        <f>G76/F75</f>
        <v>1</v>
      </c>
      <c r="AB10" s="25">
        <f>G96/F95</f>
        <v>1</v>
      </c>
      <c r="AC10" s="25">
        <f>G116/F115</f>
        <v>1</v>
      </c>
      <c r="AD10" s="25">
        <f>G136/F135</f>
        <v>1</v>
      </c>
      <c r="AE10" s="25">
        <f t="shared" si="2"/>
        <v>1</v>
      </c>
      <c r="AF10" s="25">
        <f t="shared" si="3"/>
        <v>1</v>
      </c>
      <c r="AG10" s="25">
        <f t="shared" si="4"/>
        <v>1</v>
      </c>
      <c r="AH10" s="3">
        <f t="shared" si="5"/>
        <v>0.967741935483871</v>
      </c>
      <c r="AI10" s="3">
        <f t="shared" si="6"/>
        <v>1</v>
      </c>
      <c r="AJ10" s="3">
        <f t="shared" si="7"/>
        <v>1</v>
      </c>
    </row>
    <row r="11" spans="1:39" ht="12.75" customHeight="1">
      <c r="A11" s="27" t="s">
        <v>13</v>
      </c>
      <c r="B11" s="13"/>
      <c r="C11" s="13"/>
      <c r="D11" s="13"/>
      <c r="E11" s="13"/>
      <c r="F11" s="13"/>
      <c r="G11" s="13">
        <v>7</v>
      </c>
      <c r="H11" s="19">
        <v>3</v>
      </c>
      <c r="I11" s="15"/>
      <c r="J11" s="15"/>
      <c r="K11" s="16"/>
      <c r="L11" s="17"/>
      <c r="M11" s="20">
        <v>8</v>
      </c>
      <c r="N11" s="23">
        <f t="shared" si="0"/>
        <v>0.22857142857142856</v>
      </c>
      <c r="O11" s="5">
        <f t="shared" si="1"/>
        <v>0.77142857142857146</v>
      </c>
      <c r="P11" s="4">
        <v>9901</v>
      </c>
      <c r="Q11" s="5">
        <f>I105</f>
        <v>0.11842105263157894</v>
      </c>
      <c r="W11" s="28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9"/>
      <c r="AI11" s="3"/>
      <c r="AJ11" s="3"/>
    </row>
    <row r="12" spans="1:39" ht="12.75" customHeight="1">
      <c r="A12" s="27" t="s">
        <v>14</v>
      </c>
      <c r="B12" s="13"/>
      <c r="C12" s="13"/>
      <c r="D12" s="13"/>
      <c r="E12" s="13"/>
      <c r="F12" s="13"/>
      <c r="G12" s="13">
        <v>1</v>
      </c>
      <c r="H12" s="19">
        <v>1</v>
      </c>
      <c r="I12" s="15"/>
      <c r="J12" s="15"/>
      <c r="K12" s="16"/>
      <c r="L12" s="17"/>
      <c r="M12" s="20">
        <v>1</v>
      </c>
      <c r="N12" s="23">
        <f t="shared" si="0"/>
        <v>0.125</v>
      </c>
      <c r="O12" s="5">
        <f t="shared" si="1"/>
        <v>0.875</v>
      </c>
      <c r="P12" s="4">
        <v>9902</v>
      </c>
      <c r="Q12" s="5">
        <f>I105</f>
        <v>0.11842105263157894</v>
      </c>
      <c r="R12" s="3"/>
      <c r="S12" s="3"/>
      <c r="T12" s="3"/>
      <c r="W12" s="28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9"/>
      <c r="AI12" s="3"/>
      <c r="AJ12" s="3"/>
    </row>
    <row r="13" spans="1:39" ht="12.75" customHeight="1">
      <c r="A13" s="27" t="s">
        <v>15</v>
      </c>
      <c r="B13" s="13"/>
      <c r="C13" s="13"/>
      <c r="D13" s="13"/>
      <c r="E13" s="13"/>
      <c r="F13" s="13"/>
      <c r="G13" s="13">
        <v>3</v>
      </c>
      <c r="H13" s="19">
        <v>3</v>
      </c>
      <c r="I13" s="15"/>
      <c r="J13" s="15"/>
      <c r="K13" s="16"/>
      <c r="L13" s="17"/>
      <c r="M13" s="20">
        <v>4</v>
      </c>
      <c r="N13" s="23">
        <f t="shared" si="0"/>
        <v>4</v>
      </c>
      <c r="O13" s="5">
        <f t="shared" si="1"/>
        <v>-3</v>
      </c>
      <c r="P13" s="30" t="s">
        <v>13</v>
      </c>
      <c r="Q13" s="5">
        <f>I146</f>
        <v>0.19266055045871561</v>
      </c>
      <c r="W13" s="28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9"/>
      <c r="AI13" s="3"/>
      <c r="AJ13" s="3"/>
    </row>
    <row r="14" spans="1:39" ht="12.75" customHeight="1">
      <c r="A14" s="27" t="s">
        <v>16</v>
      </c>
      <c r="B14" s="13"/>
      <c r="C14" s="13"/>
      <c r="D14" s="13"/>
      <c r="E14" s="13"/>
      <c r="F14" s="13"/>
      <c r="G14" s="13">
        <v>1</v>
      </c>
      <c r="H14" s="19"/>
      <c r="I14" s="15"/>
      <c r="J14" s="15"/>
      <c r="K14" s="16"/>
      <c r="L14" s="17"/>
      <c r="M14" s="20">
        <v>1</v>
      </c>
      <c r="N14" s="23">
        <f t="shared" si="0"/>
        <v>0.25</v>
      </c>
      <c r="O14" s="5">
        <f t="shared" si="1"/>
        <v>0.75</v>
      </c>
      <c r="P14" s="30" t="s">
        <v>14</v>
      </c>
      <c r="Q14" s="5">
        <f>I165</f>
        <v>0.33119658119658119</v>
      </c>
      <c r="W14" s="31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3"/>
      <c r="AJ14" s="3"/>
    </row>
    <row r="15" spans="1:39" ht="12.75" customHeight="1">
      <c r="A15" s="27" t="s">
        <v>17</v>
      </c>
      <c r="B15" s="13"/>
      <c r="C15" s="13"/>
      <c r="D15" s="13"/>
      <c r="E15" s="13"/>
      <c r="F15" s="13"/>
      <c r="G15" s="13"/>
      <c r="H15" s="19"/>
      <c r="I15" s="15"/>
      <c r="J15" s="15"/>
      <c r="K15" s="16"/>
      <c r="L15" s="17"/>
      <c r="M15" s="20"/>
      <c r="N15" s="23">
        <f t="shared" si="0"/>
        <v>0</v>
      </c>
      <c r="O15" s="5">
        <f t="shared" si="1"/>
        <v>1</v>
      </c>
      <c r="P15" s="30" t="s">
        <v>15</v>
      </c>
      <c r="Q15" s="5">
        <f>I182</f>
        <v>0.19230769230769232</v>
      </c>
      <c r="W15" s="31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3"/>
      <c r="AJ15" s="3"/>
    </row>
    <row r="16" spans="1:39" ht="12.75" customHeight="1">
      <c r="A16" s="27" t="s">
        <v>18</v>
      </c>
      <c r="B16" s="13"/>
      <c r="C16" s="13"/>
      <c r="D16" s="13"/>
      <c r="E16" s="13"/>
      <c r="F16" s="13"/>
      <c r="G16" s="13"/>
      <c r="H16" s="19"/>
      <c r="I16" s="15"/>
      <c r="J16" s="15"/>
      <c r="K16" s="16"/>
      <c r="L16" s="17"/>
      <c r="M16" s="20"/>
      <c r="N16" s="23" t="e">
        <f t="shared" si="0"/>
        <v>#DIV/0!</v>
      </c>
      <c r="O16" s="5" t="e">
        <f t="shared" si="1"/>
        <v>#DIV/0!</v>
      </c>
      <c r="P16" s="30" t="s">
        <v>16</v>
      </c>
      <c r="Q16" s="5">
        <f>I199</f>
        <v>0.42921857304643263</v>
      </c>
      <c r="W16" s="31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3"/>
      <c r="AJ16" s="3"/>
    </row>
    <row r="17" spans="1:39" ht="12.75" customHeight="1">
      <c r="A17" s="27" t="s">
        <v>19</v>
      </c>
      <c r="B17" s="13"/>
      <c r="C17" s="13"/>
      <c r="D17" s="13"/>
      <c r="E17" s="13"/>
      <c r="F17" s="13"/>
      <c r="G17" s="13"/>
      <c r="H17" s="19"/>
      <c r="I17" s="15"/>
      <c r="J17" s="15"/>
      <c r="K17" s="16"/>
      <c r="L17" s="17"/>
      <c r="M17" s="20"/>
      <c r="N17" s="23" t="e">
        <f t="shared" si="0"/>
        <v>#DIV/0!</v>
      </c>
      <c r="O17" s="5" t="e">
        <f t="shared" si="1"/>
        <v>#DIV/0!</v>
      </c>
      <c r="P17" s="30" t="s">
        <v>17</v>
      </c>
      <c r="Q17" s="5">
        <f>I218</f>
        <v>0.1271186440677966</v>
      </c>
      <c r="W17" s="31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3"/>
      <c r="AJ17" s="3"/>
    </row>
    <row r="18" spans="1:39" ht="12.75" customHeight="1">
      <c r="A18" s="27" t="s">
        <v>20</v>
      </c>
      <c r="B18" s="32"/>
      <c r="C18" s="32"/>
      <c r="D18" s="32"/>
      <c r="E18" s="32"/>
      <c r="F18" s="32"/>
      <c r="G18" s="32"/>
      <c r="H18" s="33"/>
      <c r="I18" s="5"/>
      <c r="J18" s="5"/>
      <c r="K18" s="32"/>
      <c r="L18" s="5"/>
      <c r="M18" s="20"/>
      <c r="N18" s="23"/>
      <c r="O18" s="5"/>
      <c r="P18" s="30" t="s">
        <v>18</v>
      </c>
      <c r="Q18" s="5">
        <f>I235</f>
        <v>0.43206256109481916</v>
      </c>
      <c r="W18" s="31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3"/>
      <c r="AJ18" s="3"/>
    </row>
    <row r="19" spans="1:39" ht="12.75" customHeight="1">
      <c r="A19" s="31"/>
      <c r="B19" s="32"/>
      <c r="C19" s="32"/>
      <c r="D19" s="32"/>
      <c r="E19" s="32"/>
      <c r="F19" s="32"/>
      <c r="G19" s="32"/>
      <c r="H19" s="33"/>
      <c r="I19" s="5"/>
      <c r="J19" s="5"/>
      <c r="K19" s="32"/>
      <c r="L19" s="5"/>
      <c r="M19" s="20"/>
      <c r="N19" s="23"/>
      <c r="O19" s="5"/>
      <c r="P19" s="30" t="s">
        <v>19</v>
      </c>
      <c r="Q19" s="5">
        <f>I250</f>
        <v>0.2109375</v>
      </c>
      <c r="W19" s="31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3"/>
      <c r="AJ19" s="3"/>
    </row>
    <row r="20" spans="1:39" ht="12.75" customHeight="1">
      <c r="A20" s="31"/>
      <c r="B20" s="32"/>
      <c r="C20" s="32"/>
      <c r="D20" s="32"/>
      <c r="E20" s="32"/>
      <c r="F20" s="32"/>
      <c r="G20" s="32"/>
      <c r="H20" s="33"/>
      <c r="I20" s="5"/>
      <c r="J20" s="5"/>
      <c r="K20" s="32"/>
      <c r="L20" s="5"/>
      <c r="M20" s="20"/>
      <c r="N20" s="23"/>
      <c r="O20" s="5"/>
      <c r="P20" s="30" t="s">
        <v>20</v>
      </c>
      <c r="Q20" s="5">
        <f>I267</f>
        <v>0.48521916411824667</v>
      </c>
      <c r="W20" s="31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3"/>
      <c r="AJ20" s="3"/>
    </row>
    <row r="21" spans="1:39" ht="12.75" customHeight="1">
      <c r="A21" s="31"/>
      <c r="G21" s="32">
        <f>SUM(G10:G16)</f>
        <v>35</v>
      </c>
      <c r="H21" s="34">
        <f>SUM(H9:H17)</f>
        <v>21</v>
      </c>
      <c r="I21" s="5">
        <f>I10/B5</f>
        <v>0.20289855072463769</v>
      </c>
      <c r="J21" s="5">
        <f>H21/B5</f>
        <v>0.30434782608695654</v>
      </c>
      <c r="K21" s="5">
        <f>J21-I21</f>
        <v>0.10144927536231885</v>
      </c>
      <c r="L21" s="5"/>
      <c r="M21" s="6"/>
      <c r="N21" s="6"/>
      <c r="O21" s="5"/>
      <c r="W21" s="31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3"/>
      <c r="AJ21" s="3"/>
    </row>
    <row r="22" spans="1:39" ht="12.75" customHeight="1">
      <c r="I22" s="5"/>
      <c r="J22" s="5"/>
      <c r="L22" s="5"/>
      <c r="M22" s="6"/>
      <c r="N22" s="6"/>
      <c r="O22" s="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9" ht="12.75" customHeight="1">
      <c r="A23" s="35" t="s">
        <v>28</v>
      </c>
      <c r="B23" s="35"/>
      <c r="C23" s="35"/>
      <c r="D23" s="36"/>
      <c r="E23" s="36"/>
      <c r="G23" s="37">
        <f>((H9*5)+(H10*6)+(H11*7)+(H12*8)+(H13*9)+(H14*10))/H21</f>
        <v>6.5714285714285712</v>
      </c>
      <c r="H23" s="33"/>
      <c r="I23" s="32"/>
      <c r="J23" s="32"/>
      <c r="K23" s="32"/>
      <c r="L23" s="32"/>
      <c r="M23" s="6"/>
      <c r="N23" s="6"/>
      <c r="O23" s="32"/>
      <c r="P23" s="39"/>
      <c r="W23" s="40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3"/>
      <c r="AJ23" s="3"/>
    </row>
    <row r="24" spans="1:39" ht="12.75" customHeight="1">
      <c r="I24" s="5"/>
      <c r="J24" s="5"/>
      <c r="L24" s="5"/>
      <c r="M24" s="6"/>
      <c r="N24" s="6"/>
      <c r="O24" s="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9" ht="12.75" customHeight="1">
      <c r="A25" s="4" t="s">
        <v>29</v>
      </c>
      <c r="I25" s="5"/>
      <c r="J25" s="5"/>
      <c r="L25" s="5"/>
      <c r="M25" s="6"/>
      <c r="N25" s="6"/>
      <c r="O25" s="5"/>
      <c r="W25" s="4"/>
      <c r="X25" s="11" t="s">
        <v>30</v>
      </c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3"/>
      <c r="AJ25" s="3"/>
    </row>
    <row r="26" spans="1:39" ht="25.5" customHeight="1">
      <c r="B26" s="185" t="s">
        <v>1</v>
      </c>
      <c r="C26" s="186"/>
      <c r="D26" s="186"/>
      <c r="E26" s="186"/>
      <c r="F26" s="186"/>
      <c r="G26" s="186"/>
      <c r="I26" s="7" t="s">
        <v>2</v>
      </c>
      <c r="J26" s="7" t="s">
        <v>3</v>
      </c>
      <c r="K26" s="8" t="s">
        <v>4</v>
      </c>
      <c r="L26" s="7" t="s">
        <v>5</v>
      </c>
      <c r="M26" s="9" t="s">
        <v>6</v>
      </c>
      <c r="N26" s="9" t="s">
        <v>7</v>
      </c>
      <c r="O26" s="10" t="s">
        <v>8</v>
      </c>
      <c r="X26" s="187" t="s">
        <v>11</v>
      </c>
      <c r="Y26" s="186"/>
      <c r="Z26" s="186"/>
      <c r="AA26" s="186"/>
      <c r="AB26" s="186"/>
      <c r="AC26" s="186"/>
      <c r="AD26" s="186"/>
      <c r="AE26" s="186"/>
      <c r="AF26" s="186"/>
      <c r="AG26" s="186"/>
      <c r="AH26" s="3"/>
      <c r="AI26" s="3"/>
      <c r="AJ26" s="3"/>
    </row>
    <row r="27" spans="1:39" ht="12.75" customHeight="1">
      <c r="A27" s="12" t="s">
        <v>9</v>
      </c>
      <c r="B27" s="13">
        <v>1</v>
      </c>
      <c r="C27" s="13">
        <v>2</v>
      </c>
      <c r="D27" s="13">
        <v>3</v>
      </c>
      <c r="E27" s="13">
        <v>4</v>
      </c>
      <c r="F27" s="13">
        <v>5</v>
      </c>
      <c r="G27" s="13">
        <v>6</v>
      </c>
      <c r="H27" s="14" t="s">
        <v>10</v>
      </c>
      <c r="I27" s="41"/>
      <c r="J27" s="15"/>
      <c r="K27" s="16"/>
      <c r="L27" s="17"/>
      <c r="M27" s="6"/>
      <c r="N27" s="6"/>
      <c r="O27" s="5"/>
      <c r="W27" s="21" t="s">
        <v>12</v>
      </c>
      <c r="X27" s="1">
        <v>9701</v>
      </c>
      <c r="Y27" s="2">
        <v>9702</v>
      </c>
      <c r="Z27" s="2">
        <v>9801</v>
      </c>
      <c r="AA27" s="2">
        <v>9802</v>
      </c>
      <c r="AB27" s="2">
        <v>9901</v>
      </c>
      <c r="AC27" s="2">
        <v>9902</v>
      </c>
      <c r="AD27" s="22" t="s">
        <v>13</v>
      </c>
      <c r="AE27" s="22" t="s">
        <v>14</v>
      </c>
      <c r="AF27" s="22" t="s">
        <v>15</v>
      </c>
      <c r="AG27" s="22" t="s">
        <v>16</v>
      </c>
      <c r="AH27" s="22" t="s">
        <v>17</v>
      </c>
      <c r="AI27" s="22" t="s">
        <v>18</v>
      </c>
      <c r="AJ27" s="22" t="s">
        <v>19</v>
      </c>
      <c r="AK27" s="22" t="s">
        <v>20</v>
      </c>
      <c r="AL27" s="22" t="s">
        <v>21</v>
      </c>
      <c r="AM27" s="22" t="s">
        <v>22</v>
      </c>
    </row>
    <row r="28" spans="1:39" ht="12.75" customHeight="1">
      <c r="A28" s="13">
        <v>9702</v>
      </c>
      <c r="B28" s="13">
        <v>747</v>
      </c>
      <c r="C28" s="13"/>
      <c r="D28" s="13"/>
      <c r="E28" s="13"/>
      <c r="F28" s="13"/>
      <c r="G28" s="13"/>
      <c r="H28" s="19"/>
      <c r="I28" s="41"/>
      <c r="J28" s="15"/>
      <c r="K28" s="16"/>
      <c r="L28" s="17"/>
      <c r="M28" s="20">
        <f>B28</f>
        <v>747</v>
      </c>
      <c r="N28" s="6"/>
      <c r="O28" s="5"/>
      <c r="V28" s="42"/>
      <c r="W28" s="24" t="s">
        <v>23</v>
      </c>
      <c r="X28" s="23">
        <f t="shared" ref="X28:X32" si="10">M6/M5</f>
        <v>0.79710144927536231</v>
      </c>
      <c r="Y28" s="23">
        <f t="shared" ref="Y28:Y32" si="11">M29/M28</f>
        <v>0.81392235609103081</v>
      </c>
      <c r="Z28" s="23">
        <f t="shared" ref="Z28:Z32" si="12">M52/M51</f>
        <v>0.6785714285714286</v>
      </c>
      <c r="AA28" s="23">
        <f t="shared" ref="AA28:AA32" si="13">M72/M71</f>
        <v>0.83294392523364491</v>
      </c>
      <c r="AB28" s="23">
        <f t="shared" ref="AB28:AB32" si="14">M92/M91</f>
        <v>0.71052631578947367</v>
      </c>
      <c r="AC28" s="23">
        <f t="shared" ref="AC28:AC32" si="15">M112/M111</f>
        <v>0.71578947368421053</v>
      </c>
      <c r="AD28" s="23">
        <f t="shared" ref="AD28:AD32" si="16">M132/M131</f>
        <v>0.60550458715596334</v>
      </c>
      <c r="AE28" s="23">
        <f t="shared" ref="AE28:AE32" si="17">N153</f>
        <v>1</v>
      </c>
      <c r="AF28" s="23">
        <f t="shared" ref="AF28:AF32" si="18">N172</f>
        <v>0.53846153846153844</v>
      </c>
      <c r="AG28" s="23">
        <f t="shared" ref="AG28:AG32" si="19">N189</f>
        <v>0.71347678369195922</v>
      </c>
      <c r="AH28" s="3">
        <f t="shared" ref="AH28:AH32" si="20">N206</f>
        <v>1</v>
      </c>
      <c r="AI28" s="3">
        <f t="shared" ref="AI28:AI32" si="21">N224</f>
        <v>0.78201368523949166</v>
      </c>
      <c r="AJ28" s="3">
        <f t="shared" ref="AJ28:AJ32" si="22">N240</f>
        <v>0.5</v>
      </c>
      <c r="AK28" s="3">
        <f t="shared" ref="AK28:AK30" si="23">N258</f>
        <v>0.76701030927835057</v>
      </c>
      <c r="AL28" s="3">
        <f t="shared" ref="AL28:AL30" si="24">N272</f>
        <v>0.66666666666666663</v>
      </c>
      <c r="AM28" s="3">
        <f>N288</f>
        <v>0.76393442622950825</v>
      </c>
    </row>
    <row r="29" spans="1:39" ht="12.75" customHeight="1">
      <c r="A29" s="13">
        <v>9801</v>
      </c>
      <c r="B29" s="13"/>
      <c r="C29" s="13">
        <v>603</v>
      </c>
      <c r="D29" s="13"/>
      <c r="E29" s="13"/>
      <c r="F29" s="13"/>
      <c r="G29" s="13"/>
      <c r="H29" s="19"/>
      <c r="I29" s="41"/>
      <c r="J29" s="15"/>
      <c r="K29" s="16"/>
      <c r="L29" s="17">
        <f>C29/B28</f>
        <v>0.80722891566265065</v>
      </c>
      <c r="M29" s="20">
        <v>608</v>
      </c>
      <c r="N29" s="3">
        <f t="shared" ref="N29:N39" si="25">M29/M28</f>
        <v>0.81392235609103081</v>
      </c>
      <c r="O29" s="5">
        <f t="shared" ref="O29:O39" si="26">100%-N29</f>
        <v>0.18607764390896919</v>
      </c>
      <c r="W29" s="24" t="s">
        <v>24</v>
      </c>
      <c r="X29" s="23">
        <f t="shared" si="10"/>
        <v>0.89090909090909087</v>
      </c>
      <c r="Y29" s="23">
        <f t="shared" si="11"/>
        <v>0.93914473684210531</v>
      </c>
      <c r="Z29" s="23">
        <f t="shared" si="12"/>
        <v>1.0789473684210527</v>
      </c>
      <c r="AA29" s="23">
        <f t="shared" si="13"/>
        <v>1.1921458625525947</v>
      </c>
      <c r="AB29" s="23">
        <f t="shared" si="14"/>
        <v>0.68518518518518523</v>
      </c>
      <c r="AC29" s="23">
        <f t="shared" si="15"/>
        <v>0.91339869281045749</v>
      </c>
      <c r="AD29" s="23">
        <f t="shared" si="16"/>
        <v>1.696969696969697</v>
      </c>
      <c r="AE29" s="23">
        <f t="shared" si="17"/>
        <v>0.66987179487179482</v>
      </c>
      <c r="AF29" s="23">
        <f t="shared" si="18"/>
        <v>0.8571428571428571</v>
      </c>
      <c r="AG29" s="23">
        <f t="shared" si="19"/>
        <v>0.98412698412698407</v>
      </c>
      <c r="AH29" s="3">
        <f t="shared" si="20"/>
        <v>0.56779661016949157</v>
      </c>
      <c r="AI29" s="3">
        <f t="shared" si="21"/>
        <v>0.93874999999999997</v>
      </c>
      <c r="AJ29" s="3">
        <f t="shared" si="22"/>
        <v>1.875</v>
      </c>
      <c r="AK29" s="3">
        <f t="shared" si="23"/>
        <v>0.95967741935483875</v>
      </c>
      <c r="AL29" s="3">
        <f t="shared" si="24"/>
        <v>0.95744680851063835</v>
      </c>
    </row>
    <row r="30" spans="1:39" ht="12.75" customHeight="1">
      <c r="A30" s="13">
        <v>9802</v>
      </c>
      <c r="B30" s="13"/>
      <c r="C30" s="13"/>
      <c r="D30" s="13">
        <v>498</v>
      </c>
      <c r="E30" s="13"/>
      <c r="F30" s="13"/>
      <c r="G30" s="13"/>
      <c r="H30" s="19"/>
      <c r="I30" s="41"/>
      <c r="J30" s="15"/>
      <c r="K30" s="16"/>
      <c r="L30" s="17">
        <f>D30/C29</f>
        <v>0.82587064676616917</v>
      </c>
      <c r="M30" s="20">
        <v>571</v>
      </c>
      <c r="N30" s="3">
        <f t="shared" si="25"/>
        <v>0.93914473684210531</v>
      </c>
      <c r="O30" s="5">
        <f t="shared" si="26"/>
        <v>6.085526315789469E-2</v>
      </c>
      <c r="W30" s="24" t="s">
        <v>25</v>
      </c>
      <c r="X30" s="23">
        <f t="shared" si="10"/>
        <v>0.8571428571428571</v>
      </c>
      <c r="Y30" s="23">
        <f t="shared" si="11"/>
        <v>0.95796847635726801</v>
      </c>
      <c r="Z30" s="23">
        <f t="shared" si="12"/>
        <v>1.1219512195121952</v>
      </c>
      <c r="AA30" s="23">
        <f t="shared" si="13"/>
        <v>0.67882352941176471</v>
      </c>
      <c r="AB30" s="23">
        <f t="shared" si="14"/>
        <v>0.72972972972972971</v>
      </c>
      <c r="AC30" s="23">
        <f t="shared" si="15"/>
        <v>1.1860465116279071</v>
      </c>
      <c r="AD30" s="23">
        <f t="shared" si="16"/>
        <v>0.4017857142857143</v>
      </c>
      <c r="AE30" s="23">
        <f t="shared" si="17"/>
        <v>0.94417862838915467</v>
      </c>
      <c r="AF30" s="23">
        <f t="shared" si="18"/>
        <v>1.8541666666666667</v>
      </c>
      <c r="AG30" s="23">
        <f t="shared" si="19"/>
        <v>0.88709677419354838</v>
      </c>
      <c r="AH30" s="3">
        <f t="shared" si="20"/>
        <v>0.83582089552238803</v>
      </c>
      <c r="AI30" s="3">
        <f t="shared" si="21"/>
        <v>1.2396804260985352</v>
      </c>
      <c r="AJ30" s="3">
        <f t="shared" si="22"/>
        <v>0.45</v>
      </c>
      <c r="AK30" s="3">
        <f t="shared" si="23"/>
        <v>0.99719887955182074</v>
      </c>
      <c r="AL30" s="3">
        <f t="shared" si="24"/>
        <v>1.3444444444444446</v>
      </c>
    </row>
    <row r="31" spans="1:39" ht="12.75" customHeight="1">
      <c r="A31" s="13">
        <v>9901</v>
      </c>
      <c r="B31" s="13"/>
      <c r="C31" s="13"/>
      <c r="D31" s="13"/>
      <c r="E31" s="13">
        <v>460</v>
      </c>
      <c r="F31" s="13"/>
      <c r="G31" s="13"/>
      <c r="H31" s="19">
        <v>10</v>
      </c>
      <c r="I31" s="41"/>
      <c r="J31" s="15"/>
      <c r="K31" s="16"/>
      <c r="L31" s="17">
        <f>E31/D30</f>
        <v>0.92369477911646591</v>
      </c>
      <c r="M31" s="20">
        <v>547</v>
      </c>
      <c r="N31" s="3">
        <f t="shared" si="25"/>
        <v>0.95796847635726801</v>
      </c>
      <c r="O31" s="5">
        <f t="shared" si="26"/>
        <v>4.2031523642731994E-2</v>
      </c>
      <c r="W31" s="24" t="s">
        <v>26</v>
      </c>
      <c r="X31" s="23">
        <f t="shared" si="10"/>
        <v>0.7857142857142857</v>
      </c>
      <c r="Y31" s="23">
        <f t="shared" si="11"/>
        <v>1.1901279707495429</v>
      </c>
      <c r="Z31" s="23">
        <f t="shared" si="12"/>
        <v>0.67391304347826086</v>
      </c>
      <c r="AA31" s="23">
        <f t="shared" si="13"/>
        <v>0.88388214904679374</v>
      </c>
      <c r="AB31" s="23">
        <f t="shared" si="14"/>
        <v>2.1481481481481484</v>
      </c>
      <c r="AC31" s="23">
        <f t="shared" si="15"/>
        <v>0.74057315233785825</v>
      </c>
      <c r="AD31" s="23">
        <f t="shared" si="16"/>
        <v>0.82222222222222219</v>
      </c>
      <c r="AE31" s="23">
        <f t="shared" si="17"/>
        <v>0.86486486486486491</v>
      </c>
      <c r="AF31" s="23">
        <f t="shared" si="18"/>
        <v>0.4157303370786517</v>
      </c>
      <c r="AG31" s="23">
        <f t="shared" si="19"/>
        <v>0.94</v>
      </c>
      <c r="AH31" s="3">
        <f t="shared" si="20"/>
        <v>1.625</v>
      </c>
      <c r="AI31" s="3">
        <f t="shared" si="21"/>
        <v>0.68850698174006442</v>
      </c>
      <c r="AJ31" s="3">
        <f t="shared" si="22"/>
        <v>0.90740740740740744</v>
      </c>
      <c r="AK31" s="3">
        <f>N267</f>
        <v>0</v>
      </c>
    </row>
    <row r="32" spans="1:39" ht="12.75" customHeight="1">
      <c r="A32" s="13">
        <v>9902</v>
      </c>
      <c r="B32" s="13"/>
      <c r="C32" s="13"/>
      <c r="D32" s="13"/>
      <c r="E32" s="13"/>
      <c r="F32" s="13">
        <v>440</v>
      </c>
      <c r="G32" s="13"/>
      <c r="H32" s="19">
        <v>3</v>
      </c>
      <c r="I32" s="41"/>
      <c r="J32" s="15"/>
      <c r="K32" s="16"/>
      <c r="L32" s="17">
        <f>F32/E31</f>
        <v>0.95652173913043481</v>
      </c>
      <c r="M32" s="20">
        <v>651</v>
      </c>
      <c r="N32" s="3">
        <f t="shared" si="25"/>
        <v>1.1901279707495429</v>
      </c>
      <c r="O32" s="5">
        <f t="shared" si="26"/>
        <v>-0.19012797074954291</v>
      </c>
      <c r="W32" s="24" t="s">
        <v>27</v>
      </c>
      <c r="X32" s="23">
        <f t="shared" si="10"/>
        <v>1.0606060606060606</v>
      </c>
      <c r="Y32" s="23">
        <f t="shared" si="11"/>
        <v>0.72811059907834097</v>
      </c>
      <c r="Z32" s="23">
        <f t="shared" si="12"/>
        <v>0.64516129032258063</v>
      </c>
      <c r="AA32" s="23">
        <f t="shared" si="13"/>
        <v>1.3941176470588235</v>
      </c>
      <c r="AB32" s="23">
        <f t="shared" si="14"/>
        <v>0.39655172413793105</v>
      </c>
      <c r="AC32" s="23">
        <f t="shared" si="15"/>
        <v>0.93482688391038693</v>
      </c>
      <c r="AD32" s="23">
        <f t="shared" si="16"/>
        <v>1.4054054054054055</v>
      </c>
      <c r="AE32" s="23">
        <f t="shared" si="17"/>
        <v>0.9765625</v>
      </c>
      <c r="AF32" s="23">
        <f t="shared" si="18"/>
        <v>0.83783783783783783</v>
      </c>
      <c r="AG32" s="23">
        <f t="shared" si="19"/>
        <v>1.2901353965183753</v>
      </c>
      <c r="AH32" s="3">
        <f t="shared" si="20"/>
        <v>0.4175824175824176</v>
      </c>
      <c r="AI32" s="3">
        <f t="shared" si="21"/>
        <v>0.95943837753510142</v>
      </c>
      <c r="AJ32" s="3">
        <f t="shared" si="22"/>
        <v>1.1020408163265305</v>
      </c>
    </row>
    <row r="33" spans="1:36" ht="12.75" customHeight="1">
      <c r="A33" s="27" t="s">
        <v>13</v>
      </c>
      <c r="B33" s="13"/>
      <c r="C33" s="13"/>
      <c r="D33" s="13"/>
      <c r="E33" s="13"/>
      <c r="F33" s="13"/>
      <c r="G33" s="13">
        <v>440</v>
      </c>
      <c r="H33" s="19">
        <v>330</v>
      </c>
      <c r="I33" s="41"/>
      <c r="J33" s="15"/>
      <c r="K33" s="16"/>
      <c r="L33" s="17">
        <f>G33/F32</f>
        <v>1</v>
      </c>
      <c r="M33" s="20">
        <v>474</v>
      </c>
      <c r="N33" s="3">
        <f t="shared" si="25"/>
        <v>0.72811059907834097</v>
      </c>
      <c r="O33" s="5">
        <f t="shared" si="26"/>
        <v>0.27188940092165903</v>
      </c>
      <c r="W33" s="28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9"/>
      <c r="AI33" s="3"/>
      <c r="AJ33" s="3"/>
    </row>
    <row r="34" spans="1:36" ht="12.75" customHeight="1">
      <c r="A34" s="27" t="s">
        <v>14</v>
      </c>
      <c r="B34" s="13"/>
      <c r="C34" s="13"/>
      <c r="D34" s="13"/>
      <c r="E34" s="13"/>
      <c r="F34" s="13"/>
      <c r="G34" s="13">
        <v>72</v>
      </c>
      <c r="H34" s="19">
        <v>69</v>
      </c>
      <c r="I34" s="41"/>
      <c r="J34" s="15"/>
      <c r="K34" s="16"/>
      <c r="L34" s="17"/>
      <c r="M34" s="20">
        <v>80</v>
      </c>
      <c r="N34" s="3">
        <f t="shared" si="25"/>
        <v>0.16877637130801687</v>
      </c>
      <c r="O34" s="5">
        <f t="shared" si="26"/>
        <v>0.83122362869198319</v>
      </c>
      <c r="W34" s="28"/>
      <c r="X34" s="23"/>
      <c r="Y34" s="23"/>
      <c r="Z34" s="23"/>
      <c r="AA34" s="23"/>
      <c r="AB34" s="23"/>
      <c r="AC34" s="23"/>
      <c r="AD34" s="23"/>
      <c r="AE34" s="23"/>
      <c r="AF34" s="25"/>
      <c r="AG34" s="25"/>
      <c r="AH34" s="29"/>
      <c r="AI34" s="3"/>
      <c r="AJ34" s="3"/>
    </row>
    <row r="35" spans="1:36" ht="12.75" customHeight="1">
      <c r="A35" s="27" t="s">
        <v>15</v>
      </c>
      <c r="B35" s="13"/>
      <c r="C35" s="13"/>
      <c r="D35" s="13"/>
      <c r="E35" s="13"/>
      <c r="F35" s="13"/>
      <c r="G35" s="13">
        <v>45</v>
      </c>
      <c r="H35" s="19">
        <v>30</v>
      </c>
      <c r="I35" s="41"/>
      <c r="J35" s="15"/>
      <c r="K35" s="16"/>
      <c r="L35" s="17"/>
      <c r="M35" s="20">
        <v>55</v>
      </c>
      <c r="N35" s="3">
        <f t="shared" si="25"/>
        <v>0.6875</v>
      </c>
      <c r="O35" s="5">
        <f t="shared" si="26"/>
        <v>0.3125</v>
      </c>
      <c r="W35" s="27"/>
      <c r="X35" s="23"/>
      <c r="Y35" s="23"/>
      <c r="Z35" s="23"/>
      <c r="AA35" s="23"/>
      <c r="AB35" s="25"/>
      <c r="AC35" s="25"/>
      <c r="AD35" s="25"/>
      <c r="AE35" s="25"/>
      <c r="AF35" s="25"/>
      <c r="AG35" s="25"/>
      <c r="AH35" s="29"/>
      <c r="AI35" s="3"/>
      <c r="AJ35" s="3"/>
    </row>
    <row r="36" spans="1:36" ht="12.75" customHeight="1">
      <c r="A36" s="27" t="s">
        <v>16</v>
      </c>
      <c r="B36" s="13"/>
      <c r="C36" s="13"/>
      <c r="D36" s="13"/>
      <c r="E36" s="13"/>
      <c r="F36" s="13"/>
      <c r="G36" s="13">
        <v>7</v>
      </c>
      <c r="H36" s="19">
        <v>12</v>
      </c>
      <c r="I36" s="41"/>
      <c r="J36" s="15"/>
      <c r="K36" s="16"/>
      <c r="L36" s="17"/>
      <c r="M36" s="20">
        <v>7</v>
      </c>
      <c r="N36" s="3">
        <f t="shared" si="25"/>
        <v>0.12727272727272726</v>
      </c>
      <c r="O36" s="5">
        <f t="shared" si="26"/>
        <v>0.8727272727272728</v>
      </c>
      <c r="P36" s="4" t="s">
        <v>3</v>
      </c>
      <c r="W36" s="27"/>
      <c r="X36" s="3"/>
      <c r="Y36" s="3"/>
      <c r="Z36" s="3"/>
      <c r="AA36" s="29"/>
      <c r="AB36" s="29"/>
      <c r="AC36" s="29"/>
      <c r="AD36" s="29"/>
      <c r="AE36" s="29"/>
      <c r="AF36" s="29"/>
      <c r="AG36" s="29"/>
      <c r="AH36" s="29"/>
      <c r="AI36" s="3"/>
      <c r="AJ36" s="3"/>
    </row>
    <row r="37" spans="1:36" ht="12.75" customHeight="1">
      <c r="A37" s="27" t="s">
        <v>17</v>
      </c>
      <c r="B37" s="13"/>
      <c r="C37" s="13"/>
      <c r="D37" s="13"/>
      <c r="E37" s="13"/>
      <c r="F37" s="13"/>
      <c r="G37" s="13">
        <v>3</v>
      </c>
      <c r="H37" s="19">
        <v>6</v>
      </c>
      <c r="I37" s="41"/>
      <c r="J37" s="15"/>
      <c r="K37" s="16"/>
      <c r="L37" s="17"/>
      <c r="M37" s="20">
        <v>3</v>
      </c>
      <c r="N37" s="3">
        <f t="shared" si="25"/>
        <v>0.42857142857142855</v>
      </c>
      <c r="O37" s="5">
        <f t="shared" si="26"/>
        <v>0.5714285714285714</v>
      </c>
      <c r="P37" s="4">
        <v>9701</v>
      </c>
      <c r="Q37" s="3">
        <f>J21</f>
        <v>0.30434782608695654</v>
      </c>
      <c r="W37" s="27"/>
      <c r="X37" s="3"/>
      <c r="Y37" s="3"/>
      <c r="Z37" s="29"/>
      <c r="AA37" s="29"/>
      <c r="AB37" s="29"/>
      <c r="AC37" s="29"/>
      <c r="AD37" s="29"/>
      <c r="AE37" s="29"/>
      <c r="AF37" s="29"/>
      <c r="AG37" s="29"/>
      <c r="AH37" s="29"/>
      <c r="AI37" s="3"/>
      <c r="AJ37" s="3"/>
    </row>
    <row r="38" spans="1:36" ht="12.75" customHeight="1">
      <c r="A38" s="27" t="s">
        <v>18</v>
      </c>
      <c r="B38" s="13"/>
      <c r="C38" s="13"/>
      <c r="D38" s="13"/>
      <c r="E38" s="13"/>
      <c r="F38" s="13"/>
      <c r="G38" s="13">
        <v>3</v>
      </c>
      <c r="H38" s="19">
        <v>1</v>
      </c>
      <c r="I38" s="41"/>
      <c r="J38" s="15"/>
      <c r="K38" s="16"/>
      <c r="L38" s="17"/>
      <c r="M38" s="20">
        <v>3</v>
      </c>
      <c r="N38" s="3">
        <f t="shared" si="25"/>
        <v>1</v>
      </c>
      <c r="O38" s="5">
        <f t="shared" si="26"/>
        <v>0</v>
      </c>
      <c r="P38" s="4">
        <v>9702</v>
      </c>
      <c r="Q38" s="3">
        <f>J43</f>
        <v>0.61713520749665329</v>
      </c>
      <c r="W38" s="27"/>
      <c r="X38" s="3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3"/>
      <c r="AJ38" s="3"/>
    </row>
    <row r="39" spans="1:36" ht="12.75" customHeight="1">
      <c r="A39" s="27" t="s">
        <v>19</v>
      </c>
      <c r="B39" s="13"/>
      <c r="C39" s="13"/>
      <c r="D39" s="13"/>
      <c r="E39" s="13"/>
      <c r="F39" s="13"/>
      <c r="G39" s="13"/>
      <c r="H39" s="19"/>
      <c r="I39" s="41"/>
      <c r="J39" s="15"/>
      <c r="K39" s="16"/>
      <c r="L39" s="17"/>
      <c r="M39" s="20"/>
      <c r="N39" s="3">
        <f t="shared" si="25"/>
        <v>0</v>
      </c>
      <c r="O39" s="5">
        <f t="shared" si="26"/>
        <v>1</v>
      </c>
      <c r="P39" s="4">
        <v>9801</v>
      </c>
      <c r="Q39" s="3">
        <f>J65</f>
        <v>0.39285714285714285</v>
      </c>
      <c r="W39" s="31"/>
      <c r="X39" s="3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3"/>
      <c r="AJ39" s="3"/>
    </row>
    <row r="40" spans="1:36" ht="12.75" customHeight="1">
      <c r="A40" s="27" t="s">
        <v>20</v>
      </c>
      <c r="B40" s="32"/>
      <c r="C40" s="32"/>
      <c r="D40" s="32"/>
      <c r="E40" s="32"/>
      <c r="F40" s="32"/>
      <c r="G40" s="32"/>
      <c r="H40" s="33"/>
      <c r="I40" s="5"/>
      <c r="J40" s="5"/>
      <c r="K40" s="32"/>
      <c r="L40" s="5"/>
      <c r="M40" s="20"/>
      <c r="N40" s="3"/>
      <c r="O40" s="5"/>
      <c r="P40" s="4">
        <v>9802</v>
      </c>
      <c r="Q40" s="3">
        <f>J85</f>
        <v>0.52219626168224298</v>
      </c>
      <c r="W40" s="31"/>
      <c r="X40" s="3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3"/>
      <c r="AJ40" s="3"/>
    </row>
    <row r="41" spans="1:36" ht="12.75" customHeight="1">
      <c r="A41" s="31"/>
      <c r="B41" s="32"/>
      <c r="C41" s="32"/>
      <c r="D41" s="32"/>
      <c r="E41" s="32"/>
      <c r="F41" s="32"/>
      <c r="G41" s="32"/>
      <c r="H41" s="33"/>
      <c r="I41" s="5"/>
      <c r="J41" s="5"/>
      <c r="K41" s="32"/>
      <c r="L41" s="5"/>
      <c r="M41" s="20"/>
      <c r="N41" s="3"/>
      <c r="O41" s="5"/>
      <c r="P41" s="4">
        <v>9901</v>
      </c>
      <c r="Q41" s="5">
        <f>J105</f>
        <v>0.26315789473684209</v>
      </c>
      <c r="W41" s="31"/>
      <c r="X41" s="3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3"/>
      <c r="AJ41" s="3"/>
    </row>
    <row r="42" spans="1:36" ht="12.75" customHeight="1">
      <c r="A42" s="31"/>
      <c r="B42" s="32"/>
      <c r="C42" s="32"/>
      <c r="D42" s="32"/>
      <c r="E42" s="32"/>
      <c r="F42" s="32"/>
      <c r="G42" s="32"/>
      <c r="H42" s="33"/>
      <c r="I42" s="5"/>
      <c r="J42" s="5"/>
      <c r="K42" s="32"/>
      <c r="L42" s="5"/>
      <c r="M42" s="20"/>
      <c r="N42" s="3"/>
      <c r="O42" s="5"/>
      <c r="P42" s="4">
        <v>9902</v>
      </c>
      <c r="Q42" s="5">
        <f>J124</f>
        <v>0.48888888888888887</v>
      </c>
      <c r="W42" s="31"/>
      <c r="X42" s="3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3"/>
      <c r="AJ42" s="3"/>
    </row>
    <row r="43" spans="1:36" ht="12.75" customHeight="1">
      <c r="G43" s="32">
        <f>SUM(G33:G39)</f>
        <v>570</v>
      </c>
      <c r="H43" s="33">
        <f>SUM(H31:H39)</f>
        <v>461</v>
      </c>
      <c r="I43" s="5">
        <f>(SUM(H31:H33)/B28)</f>
        <v>0.45917001338688085</v>
      </c>
      <c r="J43" s="5">
        <f>H43/B28</f>
        <v>0.61713520749665329</v>
      </c>
      <c r="K43" s="5">
        <f>J43-I43</f>
        <v>0.15796519410977244</v>
      </c>
      <c r="L43" s="5"/>
      <c r="M43" s="6"/>
      <c r="N43" s="6"/>
      <c r="O43" s="5"/>
      <c r="P43" s="30" t="s">
        <v>13</v>
      </c>
      <c r="Q43" s="5">
        <f>J146</f>
        <v>0.3577981651376147</v>
      </c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ht="12.75" customHeight="1">
      <c r="I44" s="5"/>
      <c r="J44" s="5"/>
      <c r="L44" s="5"/>
      <c r="M44" s="6"/>
      <c r="N44" s="6"/>
      <c r="O44" s="5"/>
      <c r="P44" s="30" t="s">
        <v>14</v>
      </c>
      <c r="Q44" s="5">
        <f>J165</f>
        <v>0.42735042735042733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ht="12.75" customHeight="1">
      <c r="A45" s="35" t="s">
        <v>28</v>
      </c>
      <c r="B45" s="35"/>
      <c r="C45" s="35"/>
      <c r="D45" s="36"/>
      <c r="E45" s="36"/>
      <c r="G45" s="37">
        <f>((H31*4)+(H32*5)+(H33*6)+(H34*7)+(H35*8)+(H36*9)+(H37*10)+(H38*11))/H43</f>
        <v>6.3709327548806938</v>
      </c>
      <c r="I45" s="5"/>
      <c r="J45" s="5"/>
      <c r="L45" s="5"/>
      <c r="M45" s="6"/>
      <c r="N45" s="6"/>
      <c r="O45" s="5"/>
      <c r="P45" s="30" t="s">
        <v>15</v>
      </c>
      <c r="Q45" s="5">
        <f>J182</f>
        <v>0.27884615384615385</v>
      </c>
      <c r="W45" s="40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3"/>
      <c r="AJ45" s="3"/>
    </row>
    <row r="46" spans="1:36" ht="12.75" customHeight="1">
      <c r="I46" s="5"/>
      <c r="J46" s="5"/>
      <c r="L46" s="5"/>
      <c r="M46" s="6"/>
      <c r="N46" s="6"/>
      <c r="O46" s="5"/>
      <c r="P46" s="30" t="s">
        <v>16</v>
      </c>
      <c r="Q46" s="5">
        <f>J199</f>
        <v>0.51642129105322765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ht="12.75" customHeight="1">
      <c r="A47" s="44" t="s">
        <v>31</v>
      </c>
      <c r="I47" s="5"/>
      <c r="J47" s="5"/>
      <c r="L47" s="5"/>
      <c r="M47" s="6"/>
      <c r="N47" s="6"/>
      <c r="O47" s="5"/>
      <c r="P47" s="30" t="s">
        <v>17</v>
      </c>
      <c r="Q47" s="5">
        <f>J218</f>
        <v>0.33050847457627119</v>
      </c>
      <c r="W47" s="4"/>
      <c r="X47" s="11" t="s">
        <v>32</v>
      </c>
      <c r="Y47" s="11"/>
      <c r="Z47" s="11"/>
      <c r="AA47" s="11"/>
      <c r="AB47" s="11"/>
      <c r="AC47" s="11"/>
      <c r="AD47" s="11"/>
      <c r="AE47" s="11"/>
      <c r="AF47" s="11"/>
      <c r="AG47" s="11"/>
      <c r="AH47" s="45"/>
      <c r="AI47" s="3"/>
      <c r="AJ47" s="3"/>
    </row>
    <row r="48" spans="1:36" ht="12.75" customHeight="1">
      <c r="A48" s="44"/>
      <c r="I48" s="5"/>
      <c r="J48" s="5"/>
      <c r="L48" s="5"/>
      <c r="M48" s="6"/>
      <c r="N48" s="6"/>
      <c r="O48" s="5"/>
      <c r="P48" s="30" t="s">
        <v>18</v>
      </c>
      <c r="Q48" s="5">
        <f>J235</f>
        <v>0.55522971652003905</v>
      </c>
      <c r="W48" s="4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45"/>
      <c r="AI48" s="3"/>
      <c r="AJ48" s="3"/>
    </row>
    <row r="49" spans="1:39" ht="25.5" customHeight="1">
      <c r="B49" s="185" t="s">
        <v>1</v>
      </c>
      <c r="C49" s="186"/>
      <c r="D49" s="186"/>
      <c r="E49" s="186"/>
      <c r="F49" s="186"/>
      <c r="G49" s="186"/>
      <c r="I49" s="7" t="s">
        <v>2</v>
      </c>
      <c r="J49" s="7" t="s">
        <v>3</v>
      </c>
      <c r="K49" s="8" t="s">
        <v>4</v>
      </c>
      <c r="L49" s="7" t="s">
        <v>5</v>
      </c>
      <c r="M49" s="9" t="s">
        <v>6</v>
      </c>
      <c r="N49" s="9" t="s">
        <v>7</v>
      </c>
      <c r="O49" s="10" t="s">
        <v>8</v>
      </c>
      <c r="P49" s="30" t="s">
        <v>19</v>
      </c>
      <c r="Q49" s="5">
        <f>J250</f>
        <v>0.3046875</v>
      </c>
      <c r="X49" s="187" t="s">
        <v>11</v>
      </c>
      <c r="Y49" s="186"/>
      <c r="Z49" s="186"/>
      <c r="AA49" s="186"/>
      <c r="AB49" s="186"/>
      <c r="AC49" s="186"/>
      <c r="AD49" s="186"/>
      <c r="AE49" s="186"/>
      <c r="AF49" s="186"/>
      <c r="AG49" s="186"/>
      <c r="AH49" s="3"/>
      <c r="AI49" s="3"/>
      <c r="AJ49" s="3"/>
    </row>
    <row r="50" spans="1:39" ht="12.75" customHeight="1">
      <c r="A50" s="12" t="s">
        <v>9</v>
      </c>
      <c r="B50" s="13">
        <v>1</v>
      </c>
      <c r="C50" s="13">
        <v>2</v>
      </c>
      <c r="D50" s="13">
        <v>3</v>
      </c>
      <c r="E50" s="13">
        <v>4</v>
      </c>
      <c r="F50" s="13">
        <v>5</v>
      </c>
      <c r="G50" s="13">
        <v>6</v>
      </c>
      <c r="H50" s="14" t="s">
        <v>10</v>
      </c>
      <c r="I50" s="15"/>
      <c r="J50" s="15"/>
      <c r="K50" s="16"/>
      <c r="L50" s="17"/>
      <c r="M50" s="6"/>
      <c r="N50" s="6"/>
      <c r="O50" s="5"/>
      <c r="P50" s="30" t="s">
        <v>20</v>
      </c>
      <c r="Q50" s="5">
        <f>J267</f>
        <v>0.59633027522935778</v>
      </c>
      <c r="W50" s="21" t="s">
        <v>12</v>
      </c>
      <c r="X50" s="1">
        <v>9701</v>
      </c>
      <c r="Y50" s="2">
        <v>9702</v>
      </c>
      <c r="Z50" s="2">
        <v>9801</v>
      </c>
      <c r="AA50" s="2">
        <v>9802</v>
      </c>
      <c r="AB50" s="2">
        <v>9901</v>
      </c>
      <c r="AC50" s="2">
        <v>9902</v>
      </c>
      <c r="AD50" s="22" t="s">
        <v>13</v>
      </c>
      <c r="AE50" s="22" t="s">
        <v>14</v>
      </c>
      <c r="AF50" s="22" t="s">
        <v>15</v>
      </c>
      <c r="AG50" s="22" t="s">
        <v>16</v>
      </c>
      <c r="AH50" s="22" t="s">
        <v>17</v>
      </c>
      <c r="AI50" s="22" t="s">
        <v>18</v>
      </c>
      <c r="AJ50" s="22" t="s">
        <v>19</v>
      </c>
      <c r="AK50" s="22" t="s">
        <v>20</v>
      </c>
      <c r="AL50" s="22" t="s">
        <v>21</v>
      </c>
      <c r="AM50" s="22" t="s">
        <v>22</v>
      </c>
    </row>
    <row r="51" spans="1:39" ht="12.75" customHeight="1">
      <c r="A51" s="13">
        <v>9801</v>
      </c>
      <c r="B51" s="13">
        <v>56</v>
      </c>
      <c r="C51" s="13"/>
      <c r="D51" s="13"/>
      <c r="E51" s="13"/>
      <c r="F51" s="13"/>
      <c r="G51" s="13"/>
      <c r="H51" s="19"/>
      <c r="I51" s="15"/>
      <c r="J51" s="15"/>
      <c r="K51" s="16"/>
      <c r="L51" s="17"/>
      <c r="M51" s="20">
        <f>B51</f>
        <v>56</v>
      </c>
      <c r="N51" s="6"/>
      <c r="O51" s="5"/>
      <c r="W51" s="24" t="s">
        <v>23</v>
      </c>
      <c r="X51" s="23">
        <f t="shared" ref="X51:AD51" si="27">100%-X28</f>
        <v>0.20289855072463769</v>
      </c>
      <c r="Y51" s="23">
        <f t="shared" si="27"/>
        <v>0.18607764390896919</v>
      </c>
      <c r="Z51" s="23">
        <f t="shared" si="27"/>
        <v>0.3214285714285714</v>
      </c>
      <c r="AA51" s="23">
        <f t="shared" si="27"/>
        <v>0.16705607476635509</v>
      </c>
      <c r="AB51" s="23">
        <f t="shared" si="27"/>
        <v>0.28947368421052633</v>
      </c>
      <c r="AC51" s="23">
        <f t="shared" si="27"/>
        <v>0.28421052631578947</v>
      </c>
      <c r="AD51" s="23">
        <f t="shared" si="27"/>
        <v>0.39449541284403666</v>
      </c>
      <c r="AE51" s="23">
        <f t="shared" ref="AE51:AE55" si="28">O153</f>
        <v>0</v>
      </c>
      <c r="AF51" s="23">
        <f t="shared" ref="AF51:AF55" si="29">O172</f>
        <v>0.46153846153846156</v>
      </c>
      <c r="AG51" s="23">
        <f t="shared" ref="AG51:AG55" si="30">O189</f>
        <v>0.28652321630804078</v>
      </c>
      <c r="AH51" s="3">
        <f t="shared" ref="AH51:AH55" si="31">O206</f>
        <v>0</v>
      </c>
      <c r="AI51" s="3">
        <f t="shared" ref="AI51:AI55" si="32">O224</f>
        <v>0.21798631476050834</v>
      </c>
      <c r="AJ51" s="3">
        <f t="shared" ref="AJ51:AJ55" si="33">O240</f>
        <v>0.5</v>
      </c>
      <c r="AK51" s="5">
        <f t="shared" ref="AK51:AK53" si="34">O258</f>
        <v>0.23298969072164943</v>
      </c>
      <c r="AL51" s="5">
        <f t="shared" ref="AL51:AL53" si="35">O272</f>
        <v>0.33333333333333337</v>
      </c>
      <c r="AM51" s="5">
        <f>O288</f>
        <v>0.23606557377049175</v>
      </c>
    </row>
    <row r="52" spans="1:39" ht="12.75" customHeight="1">
      <c r="A52" s="13">
        <v>9802</v>
      </c>
      <c r="B52" s="13"/>
      <c r="C52" s="13">
        <v>38</v>
      </c>
      <c r="D52" s="13"/>
      <c r="E52" s="13"/>
      <c r="F52" s="13"/>
      <c r="G52" s="13"/>
      <c r="H52" s="19"/>
      <c r="I52" s="15"/>
      <c r="J52" s="15"/>
      <c r="K52" s="16"/>
      <c r="L52" s="17">
        <f>C52/B51</f>
        <v>0.6785714285714286</v>
      </c>
      <c r="M52" s="20">
        <v>38</v>
      </c>
      <c r="N52" s="3">
        <f t="shared" ref="N52:N61" si="36">M52/M51</f>
        <v>0.6785714285714286</v>
      </c>
      <c r="O52" s="5">
        <f t="shared" ref="O52:O61" si="37">100%-N52</f>
        <v>0.3214285714285714</v>
      </c>
      <c r="W52" s="24" t="s">
        <v>24</v>
      </c>
      <c r="X52" s="23">
        <f t="shared" ref="X52:AD52" si="38">100%-X29</f>
        <v>0.10909090909090913</v>
      </c>
      <c r="Y52" s="23">
        <f t="shared" si="38"/>
        <v>6.085526315789469E-2</v>
      </c>
      <c r="Z52" s="23">
        <f t="shared" si="38"/>
        <v>-7.8947368421052655E-2</v>
      </c>
      <c r="AA52" s="23">
        <f t="shared" si="38"/>
        <v>-0.19214586255259469</v>
      </c>
      <c r="AB52" s="23">
        <f t="shared" si="38"/>
        <v>0.31481481481481477</v>
      </c>
      <c r="AC52" s="23">
        <f t="shared" si="38"/>
        <v>8.6601307189542509E-2</v>
      </c>
      <c r="AD52" s="23">
        <f t="shared" si="38"/>
        <v>-0.69696969696969702</v>
      </c>
      <c r="AE52" s="23">
        <f t="shared" si="28"/>
        <v>0.33012820512820518</v>
      </c>
      <c r="AF52" s="23">
        <f t="shared" si="29"/>
        <v>0.1428571428571429</v>
      </c>
      <c r="AG52" s="23">
        <f t="shared" si="30"/>
        <v>1.5873015873015928E-2</v>
      </c>
      <c r="AH52" s="3">
        <f t="shared" si="31"/>
        <v>0.43220338983050843</v>
      </c>
      <c r="AI52" s="3">
        <f t="shared" si="32"/>
        <v>6.1250000000000027E-2</v>
      </c>
      <c r="AJ52" s="3">
        <f t="shared" si="33"/>
        <v>-0.875</v>
      </c>
      <c r="AK52" s="5">
        <f t="shared" si="34"/>
        <v>4.0322580645161255E-2</v>
      </c>
      <c r="AL52" s="5">
        <f t="shared" si="35"/>
        <v>4.2553191489361653E-2</v>
      </c>
    </row>
    <row r="53" spans="1:39" ht="12.75" customHeight="1">
      <c r="A53" s="13">
        <v>9901</v>
      </c>
      <c r="B53" s="13"/>
      <c r="C53" s="13"/>
      <c r="D53" s="13">
        <v>37</v>
      </c>
      <c r="E53" s="13"/>
      <c r="F53" s="13"/>
      <c r="G53" s="13"/>
      <c r="H53" s="19"/>
      <c r="I53" s="15"/>
      <c r="J53" s="15"/>
      <c r="K53" s="16"/>
      <c r="L53" s="17">
        <f>D53/C52</f>
        <v>0.97368421052631582</v>
      </c>
      <c r="M53" s="20">
        <v>41</v>
      </c>
      <c r="N53" s="3">
        <f t="shared" si="36"/>
        <v>1.0789473684210527</v>
      </c>
      <c r="O53" s="5">
        <f t="shared" si="37"/>
        <v>-7.8947368421052655E-2</v>
      </c>
      <c r="W53" s="24" t="s">
        <v>25</v>
      </c>
      <c r="X53" s="23">
        <f t="shared" ref="X53:AD53" si="39">100%-X30</f>
        <v>0.1428571428571429</v>
      </c>
      <c r="Y53" s="23">
        <f t="shared" si="39"/>
        <v>4.2031523642731994E-2</v>
      </c>
      <c r="Z53" s="23">
        <f t="shared" si="39"/>
        <v>-0.12195121951219523</v>
      </c>
      <c r="AA53" s="23">
        <f t="shared" si="39"/>
        <v>0.32117647058823529</v>
      </c>
      <c r="AB53" s="23">
        <f t="shared" si="39"/>
        <v>0.27027027027027029</v>
      </c>
      <c r="AC53" s="23">
        <f t="shared" si="39"/>
        <v>-0.18604651162790709</v>
      </c>
      <c r="AD53" s="23">
        <f t="shared" si="39"/>
        <v>0.5982142857142857</v>
      </c>
      <c r="AE53" s="23">
        <f t="shared" si="28"/>
        <v>5.5821371610845327E-2</v>
      </c>
      <c r="AF53" s="23">
        <f t="shared" si="29"/>
        <v>-0.85416666666666674</v>
      </c>
      <c r="AG53" s="23">
        <f t="shared" si="30"/>
        <v>0.11290322580645162</v>
      </c>
      <c r="AH53" s="3">
        <f t="shared" si="31"/>
        <v>0.16417910447761197</v>
      </c>
      <c r="AI53" s="3">
        <f t="shared" si="32"/>
        <v>-0.23968042609853524</v>
      </c>
      <c r="AJ53" s="3">
        <f t="shared" si="33"/>
        <v>0.55000000000000004</v>
      </c>
      <c r="AK53" s="5">
        <f t="shared" si="34"/>
        <v>2.8011204481792618E-3</v>
      </c>
      <c r="AL53" s="5">
        <f t="shared" si="35"/>
        <v>-0.34444444444444455</v>
      </c>
    </row>
    <row r="54" spans="1:39" ht="12.75" customHeight="1">
      <c r="A54" s="13">
        <v>9902</v>
      </c>
      <c r="B54" s="13"/>
      <c r="C54" s="13"/>
      <c r="D54" s="13"/>
      <c r="E54" s="13">
        <v>37</v>
      </c>
      <c r="F54" s="13"/>
      <c r="G54" s="13"/>
      <c r="H54" s="19"/>
      <c r="I54" s="15"/>
      <c r="J54" s="15"/>
      <c r="K54" s="16"/>
      <c r="L54" s="17">
        <f>E54/D53</f>
        <v>1</v>
      </c>
      <c r="M54" s="20">
        <v>46</v>
      </c>
      <c r="N54" s="3">
        <f t="shared" si="36"/>
        <v>1.1219512195121952</v>
      </c>
      <c r="O54" s="5">
        <f t="shared" si="37"/>
        <v>-0.12195121951219523</v>
      </c>
      <c r="W54" s="24" t="s">
        <v>26</v>
      </c>
      <c r="X54" s="23">
        <f t="shared" ref="X54:AD54" si="40">100%-X31</f>
        <v>0.2142857142857143</v>
      </c>
      <c r="Y54" s="23">
        <f t="shared" si="40"/>
        <v>-0.19012797074954291</v>
      </c>
      <c r="Z54" s="23">
        <f t="shared" si="40"/>
        <v>0.32608695652173914</v>
      </c>
      <c r="AA54" s="23">
        <f t="shared" si="40"/>
        <v>0.11611785095320626</v>
      </c>
      <c r="AB54" s="23">
        <f t="shared" si="40"/>
        <v>-1.1481481481481484</v>
      </c>
      <c r="AC54" s="23">
        <f t="shared" si="40"/>
        <v>0.25942684766214175</v>
      </c>
      <c r="AD54" s="23">
        <f t="shared" si="40"/>
        <v>0.17777777777777781</v>
      </c>
      <c r="AE54" s="23">
        <f t="shared" si="28"/>
        <v>0.13513513513513509</v>
      </c>
      <c r="AF54" s="23">
        <f t="shared" si="29"/>
        <v>0.5842696629213483</v>
      </c>
      <c r="AG54" s="23">
        <f t="shared" si="30"/>
        <v>6.0000000000000053E-2</v>
      </c>
      <c r="AH54" s="3">
        <f t="shared" si="31"/>
        <v>-0.625</v>
      </c>
      <c r="AI54" s="3">
        <f t="shared" si="32"/>
        <v>0.31149301825993558</v>
      </c>
      <c r="AJ54" s="3">
        <f t="shared" si="33"/>
        <v>9.259259259259256E-2</v>
      </c>
      <c r="AK54" s="5">
        <f>O267</f>
        <v>0</v>
      </c>
    </row>
    <row r="55" spans="1:39" ht="12.75" customHeight="1">
      <c r="A55" s="27" t="s">
        <v>13</v>
      </c>
      <c r="B55" s="13"/>
      <c r="C55" s="13"/>
      <c r="D55" s="13"/>
      <c r="E55" s="13"/>
      <c r="F55" s="13">
        <v>20</v>
      </c>
      <c r="G55" s="13"/>
      <c r="H55" s="19">
        <v>2</v>
      </c>
      <c r="I55" s="15"/>
      <c r="J55" s="15"/>
      <c r="K55" s="16"/>
      <c r="L55" s="17">
        <f>F55/E54</f>
        <v>0.54054054054054057</v>
      </c>
      <c r="M55" s="20">
        <v>31</v>
      </c>
      <c r="N55" s="3">
        <f t="shared" si="36"/>
        <v>0.67391304347826086</v>
      </c>
      <c r="O55" s="5">
        <f t="shared" si="37"/>
        <v>0.32608695652173914</v>
      </c>
      <c r="W55" s="24" t="s">
        <v>27</v>
      </c>
      <c r="X55" s="23">
        <f t="shared" ref="X55:AD55" si="41">100%-X32</f>
        <v>-6.0606060606060552E-2</v>
      </c>
      <c r="Y55" s="23">
        <f t="shared" si="41"/>
        <v>0.27188940092165903</v>
      </c>
      <c r="Z55" s="23">
        <f t="shared" si="41"/>
        <v>0.35483870967741937</v>
      </c>
      <c r="AA55" s="23">
        <f t="shared" si="41"/>
        <v>-0.39411764705882346</v>
      </c>
      <c r="AB55" s="23">
        <f t="shared" si="41"/>
        <v>0.60344827586206895</v>
      </c>
      <c r="AC55" s="23">
        <f t="shared" si="41"/>
        <v>6.517311608961307E-2</v>
      </c>
      <c r="AD55" s="23">
        <f t="shared" si="41"/>
        <v>-0.40540540540540548</v>
      </c>
      <c r="AE55" s="23">
        <f t="shared" si="28"/>
        <v>2.34375E-2</v>
      </c>
      <c r="AF55" s="23">
        <f t="shared" si="29"/>
        <v>0.16216216216216217</v>
      </c>
      <c r="AG55" s="23">
        <f t="shared" si="30"/>
        <v>-0.29013539651837528</v>
      </c>
      <c r="AH55" s="3">
        <f t="shared" si="31"/>
        <v>0.58241758241758235</v>
      </c>
      <c r="AI55" s="3">
        <f t="shared" si="32"/>
        <v>4.0561622464898583E-2</v>
      </c>
      <c r="AJ55" s="3">
        <f t="shared" si="33"/>
        <v>-0.1020408163265305</v>
      </c>
    </row>
    <row r="56" spans="1:39" ht="12.75" customHeight="1">
      <c r="A56" s="27" t="s">
        <v>14</v>
      </c>
      <c r="B56" s="13"/>
      <c r="C56" s="13"/>
      <c r="D56" s="13"/>
      <c r="E56" s="13"/>
      <c r="F56" s="13"/>
      <c r="G56" s="13">
        <v>17</v>
      </c>
      <c r="H56" s="19">
        <v>8</v>
      </c>
      <c r="I56" s="15"/>
      <c r="J56" s="15"/>
      <c r="K56" s="16"/>
      <c r="L56" s="17">
        <f>G56/F55</f>
        <v>0.85</v>
      </c>
      <c r="M56" s="20">
        <v>20</v>
      </c>
      <c r="N56" s="3">
        <f t="shared" si="36"/>
        <v>0.64516129032258063</v>
      </c>
      <c r="O56" s="5">
        <f t="shared" si="37"/>
        <v>0.35483870967741937</v>
      </c>
      <c r="W56" s="28"/>
      <c r="X56" s="23"/>
      <c r="Y56" s="23"/>
      <c r="Z56" s="23"/>
      <c r="AA56" s="23"/>
      <c r="AB56" s="23"/>
      <c r="AC56" s="23"/>
      <c r="AD56" s="25"/>
      <c r="AE56" s="25"/>
      <c r="AF56" s="25"/>
      <c r="AG56" s="25"/>
      <c r="AH56" s="29"/>
      <c r="AI56" s="3"/>
      <c r="AJ56" s="3"/>
    </row>
    <row r="57" spans="1:39" ht="12.75" customHeight="1">
      <c r="A57" s="27" t="s">
        <v>15</v>
      </c>
      <c r="B57" s="13"/>
      <c r="C57" s="13"/>
      <c r="D57" s="13"/>
      <c r="E57" s="13"/>
      <c r="F57" s="13"/>
      <c r="G57" s="13">
        <v>14</v>
      </c>
      <c r="H57" s="19">
        <v>9</v>
      </c>
      <c r="I57" s="15"/>
      <c r="J57" s="15"/>
      <c r="K57" s="16"/>
      <c r="L57" s="17"/>
      <c r="M57" s="20">
        <v>17</v>
      </c>
      <c r="N57" s="3">
        <f t="shared" si="36"/>
        <v>0.85</v>
      </c>
      <c r="O57" s="5">
        <f t="shared" si="37"/>
        <v>0.15000000000000002</v>
      </c>
      <c r="W57" s="28"/>
      <c r="X57" s="23"/>
      <c r="Y57" s="23"/>
      <c r="Z57" s="23"/>
      <c r="AA57" s="23"/>
      <c r="AB57" s="23"/>
      <c r="AC57" s="25"/>
      <c r="AD57" s="25"/>
      <c r="AE57" s="25"/>
      <c r="AF57" s="25"/>
      <c r="AG57" s="25"/>
      <c r="AH57" s="29"/>
      <c r="AI57" s="3"/>
      <c r="AJ57" s="3"/>
    </row>
    <row r="58" spans="1:39" ht="12.75" customHeight="1">
      <c r="A58" s="27" t="s">
        <v>16</v>
      </c>
      <c r="B58" s="13"/>
      <c r="C58" s="13"/>
      <c r="D58" s="13"/>
      <c r="E58" s="13"/>
      <c r="F58" s="13"/>
      <c r="G58" s="13">
        <v>3</v>
      </c>
      <c r="H58" s="19">
        <v>1</v>
      </c>
      <c r="I58" s="15"/>
      <c r="J58" s="15"/>
      <c r="K58" s="16"/>
      <c r="L58" s="17"/>
      <c r="M58" s="20">
        <v>4</v>
      </c>
      <c r="N58" s="3">
        <f t="shared" si="36"/>
        <v>0.23529411764705882</v>
      </c>
      <c r="O58" s="5">
        <f t="shared" si="37"/>
        <v>0.76470588235294112</v>
      </c>
      <c r="W58" s="27"/>
      <c r="X58" s="23"/>
      <c r="Y58" s="23"/>
      <c r="Z58" s="23"/>
      <c r="AA58" s="23"/>
      <c r="AB58" s="25"/>
      <c r="AC58" s="25"/>
      <c r="AD58" s="25"/>
      <c r="AE58" s="25"/>
      <c r="AF58" s="25"/>
      <c r="AG58" s="25"/>
      <c r="AH58" s="29"/>
      <c r="AI58" s="3"/>
      <c r="AJ58" s="3"/>
    </row>
    <row r="59" spans="1:39" ht="12.75" customHeight="1">
      <c r="A59" s="27" t="s">
        <v>17</v>
      </c>
      <c r="B59" s="13"/>
      <c r="C59" s="13"/>
      <c r="D59" s="13"/>
      <c r="E59" s="13"/>
      <c r="F59" s="13"/>
      <c r="G59" s="13">
        <v>1</v>
      </c>
      <c r="H59" s="19"/>
      <c r="I59" s="15"/>
      <c r="J59" s="15"/>
      <c r="K59" s="16"/>
      <c r="L59" s="17"/>
      <c r="M59" s="20">
        <v>1</v>
      </c>
      <c r="N59" s="3">
        <f t="shared" si="36"/>
        <v>0.25</v>
      </c>
      <c r="O59" s="5">
        <f t="shared" si="37"/>
        <v>0.75</v>
      </c>
      <c r="W59" s="46"/>
      <c r="X59" s="3"/>
      <c r="Y59" s="3"/>
      <c r="Z59" s="3"/>
      <c r="AA59" s="29"/>
      <c r="AB59" s="29"/>
      <c r="AC59" s="29"/>
      <c r="AD59" s="29"/>
      <c r="AE59" s="29"/>
      <c r="AF59" s="29"/>
      <c r="AG59" s="29"/>
      <c r="AH59" s="29"/>
      <c r="AI59" s="3"/>
      <c r="AJ59" s="3"/>
    </row>
    <row r="60" spans="1:39" ht="12.75" customHeight="1">
      <c r="A60" s="27" t="s">
        <v>18</v>
      </c>
      <c r="B60" s="13"/>
      <c r="C60" s="13"/>
      <c r="D60" s="13"/>
      <c r="E60" s="13"/>
      <c r="F60" s="13"/>
      <c r="G60" s="13">
        <v>4</v>
      </c>
      <c r="H60" s="19"/>
      <c r="I60" s="15"/>
      <c r="J60" s="15"/>
      <c r="K60" s="16"/>
      <c r="L60" s="17"/>
      <c r="M60" s="20">
        <v>4</v>
      </c>
      <c r="N60" s="3">
        <f t="shared" si="36"/>
        <v>4</v>
      </c>
      <c r="O60" s="5">
        <f t="shared" si="37"/>
        <v>-3</v>
      </c>
      <c r="W60" s="31"/>
      <c r="X60" s="3"/>
      <c r="Y60" s="3"/>
      <c r="Z60" s="29"/>
      <c r="AA60" s="29"/>
      <c r="AB60" s="29"/>
      <c r="AC60" s="29"/>
      <c r="AD60" s="29"/>
      <c r="AE60" s="29"/>
      <c r="AF60" s="29"/>
      <c r="AG60" s="29"/>
      <c r="AH60" s="29"/>
      <c r="AI60" s="3"/>
      <c r="AJ60" s="3"/>
    </row>
    <row r="61" spans="1:39" ht="12.75" customHeight="1">
      <c r="A61" s="27" t="s">
        <v>19</v>
      </c>
      <c r="B61" s="13"/>
      <c r="C61" s="13"/>
      <c r="D61" s="13"/>
      <c r="E61" s="13"/>
      <c r="F61" s="13"/>
      <c r="G61" s="13"/>
      <c r="H61" s="19">
        <v>1</v>
      </c>
      <c r="I61" s="15"/>
      <c r="J61" s="15"/>
      <c r="K61" s="16"/>
      <c r="L61" s="17"/>
      <c r="M61" s="20"/>
      <c r="N61" s="3">
        <f t="shared" si="36"/>
        <v>0</v>
      </c>
      <c r="O61" s="5">
        <f t="shared" si="37"/>
        <v>1</v>
      </c>
      <c r="W61" s="31"/>
      <c r="X61" s="3"/>
      <c r="Y61" s="3"/>
      <c r="Z61" s="29"/>
      <c r="AA61" s="29"/>
      <c r="AB61" s="29"/>
      <c r="AC61" s="29"/>
      <c r="AD61" s="29"/>
      <c r="AE61" s="29"/>
      <c r="AF61" s="29"/>
      <c r="AG61" s="29"/>
      <c r="AH61" s="29"/>
      <c r="AI61" s="3"/>
      <c r="AJ61" s="3"/>
    </row>
    <row r="62" spans="1:39" ht="12.75" customHeight="1">
      <c r="A62" s="27" t="s">
        <v>20</v>
      </c>
      <c r="B62" s="32"/>
      <c r="C62" s="32"/>
      <c r="D62" s="32"/>
      <c r="E62" s="32"/>
      <c r="F62" s="32"/>
      <c r="G62" s="61">
        <v>1</v>
      </c>
      <c r="H62" s="33">
        <v>1</v>
      </c>
      <c r="I62" s="47"/>
      <c r="J62" s="47"/>
      <c r="K62" s="48"/>
      <c r="L62" s="47"/>
      <c r="M62" s="20"/>
      <c r="N62" s="3"/>
      <c r="O62" s="5"/>
      <c r="W62" s="31"/>
      <c r="X62" s="3"/>
      <c r="Y62" s="3"/>
      <c r="Z62" s="29"/>
      <c r="AA62" s="29"/>
      <c r="AB62" s="29"/>
      <c r="AC62" s="29"/>
      <c r="AD62" s="29"/>
      <c r="AE62" s="29"/>
      <c r="AF62" s="29"/>
      <c r="AG62" s="29"/>
      <c r="AH62" s="29"/>
      <c r="AI62" s="3"/>
      <c r="AJ62" s="3"/>
    </row>
    <row r="63" spans="1:39" ht="12.75" customHeight="1">
      <c r="A63" s="31"/>
      <c r="B63" s="32"/>
      <c r="C63" s="32"/>
      <c r="D63" s="32"/>
      <c r="E63" s="32"/>
      <c r="F63" s="32"/>
      <c r="G63" s="32"/>
      <c r="H63" s="33"/>
      <c r="I63" s="47"/>
      <c r="J63" s="47"/>
      <c r="K63" s="48"/>
      <c r="L63" s="47"/>
      <c r="M63" s="20"/>
      <c r="N63" s="3"/>
      <c r="O63" s="5"/>
      <c r="W63" s="31"/>
      <c r="X63" s="3"/>
      <c r="Y63" s="3"/>
      <c r="Z63" s="29"/>
      <c r="AA63" s="29"/>
      <c r="AB63" s="29"/>
      <c r="AC63" s="29"/>
      <c r="AD63" s="29"/>
      <c r="AE63" s="29"/>
      <c r="AF63" s="29"/>
      <c r="AG63" s="29"/>
      <c r="AH63" s="29"/>
      <c r="AI63" s="3"/>
      <c r="AJ63" s="3"/>
    </row>
    <row r="64" spans="1:39" ht="12.75" customHeight="1">
      <c r="A64" s="31"/>
      <c r="B64" s="32"/>
      <c r="C64" s="32"/>
      <c r="D64" s="32"/>
      <c r="E64" s="32"/>
      <c r="F64" s="32"/>
      <c r="G64" s="32"/>
      <c r="H64" s="33"/>
      <c r="I64" s="47"/>
      <c r="J64" s="47"/>
      <c r="K64" s="48"/>
      <c r="L64" s="47"/>
      <c r="M64" s="20"/>
      <c r="N64" s="3"/>
      <c r="O64" s="5"/>
      <c r="W64" s="31"/>
      <c r="X64" s="3"/>
      <c r="Y64" s="3"/>
      <c r="Z64" s="29"/>
      <c r="AA64" s="29"/>
      <c r="AB64" s="29"/>
      <c r="AC64" s="29"/>
      <c r="AD64" s="29"/>
      <c r="AE64" s="29"/>
      <c r="AF64" s="29"/>
      <c r="AG64" s="29"/>
      <c r="AH64" s="29"/>
      <c r="AI64" s="3"/>
      <c r="AJ64" s="3"/>
    </row>
    <row r="65" spans="1:49" ht="12.75" customHeight="1">
      <c r="G65" s="32">
        <f>SUM(G56:G62)</f>
        <v>40</v>
      </c>
      <c r="H65" s="49">
        <f>SUM(H55:H62)</f>
        <v>22</v>
      </c>
      <c r="I65" s="47">
        <f>SUM(H55:H56)/B51</f>
        <v>0.17857142857142858</v>
      </c>
      <c r="J65" s="47">
        <f>H65/B51</f>
        <v>0.39285714285714285</v>
      </c>
      <c r="K65" s="47">
        <f>J65-I65</f>
        <v>0.21428571428571427</v>
      </c>
      <c r="L65" s="47"/>
      <c r="M65" s="6"/>
      <c r="N65" s="6"/>
      <c r="O65" s="5"/>
      <c r="W65" s="31"/>
      <c r="X65" s="3"/>
      <c r="Y65" s="29"/>
      <c r="Z65" s="29"/>
      <c r="AA65" s="29"/>
      <c r="AB65" s="29"/>
      <c r="AC65" s="29"/>
      <c r="AD65" s="29"/>
      <c r="AE65" s="29"/>
      <c r="AF65" s="29"/>
      <c r="AG65" s="29"/>
      <c r="AH65" s="3"/>
      <c r="AI65" s="3"/>
      <c r="AJ65" s="3"/>
    </row>
    <row r="66" spans="1:49" ht="12.75" customHeight="1">
      <c r="A66" s="35" t="s">
        <v>28</v>
      </c>
      <c r="B66" s="35"/>
      <c r="C66" s="35"/>
      <c r="D66" s="36"/>
      <c r="E66" s="36"/>
      <c r="G66" s="37">
        <f>((H55*5)+(H56*6)+(H57*7)+(H58*8)+(H59*9)+(H61*11)+(H62*12))/H65</f>
        <v>6.9090909090909092</v>
      </c>
      <c r="I66" s="5"/>
      <c r="J66" s="5"/>
      <c r="L66" s="5"/>
      <c r="M66" s="6"/>
      <c r="N66" s="6"/>
      <c r="O66" s="5"/>
      <c r="W66" s="32"/>
      <c r="X66" s="11" t="s">
        <v>35</v>
      </c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49" ht="12.75" customHeight="1">
      <c r="I67" s="5"/>
      <c r="J67" s="5"/>
      <c r="L67" s="5"/>
      <c r="M67" s="6"/>
      <c r="N67" s="6"/>
      <c r="O67" s="5"/>
      <c r="W67" s="52" t="s">
        <v>12</v>
      </c>
      <c r="X67" s="53">
        <v>9701</v>
      </c>
      <c r="Y67" s="54">
        <v>9702</v>
      </c>
      <c r="Z67" s="54">
        <v>9801</v>
      </c>
      <c r="AA67" s="54">
        <v>9802</v>
      </c>
      <c r="AB67" s="54">
        <v>9901</v>
      </c>
      <c r="AC67" s="54">
        <v>9902</v>
      </c>
      <c r="AD67" s="55" t="s">
        <v>13</v>
      </c>
      <c r="AE67" s="55" t="s">
        <v>14</v>
      </c>
      <c r="AF67" s="55" t="s">
        <v>15</v>
      </c>
      <c r="AG67" s="55" t="s">
        <v>16</v>
      </c>
      <c r="AH67" s="55" t="s">
        <v>17</v>
      </c>
      <c r="AI67" s="55" t="s">
        <v>18</v>
      </c>
      <c r="AJ67" s="55" t="s">
        <v>19</v>
      </c>
      <c r="AK67" s="55" t="s">
        <v>20</v>
      </c>
      <c r="AL67" s="55" t="s">
        <v>21</v>
      </c>
      <c r="AM67" s="106" t="s">
        <v>22</v>
      </c>
      <c r="AN67" s="106" t="s">
        <v>33</v>
      </c>
      <c r="AO67" s="106" t="s">
        <v>34</v>
      </c>
      <c r="AP67" s="106" t="s">
        <v>36</v>
      </c>
      <c r="AQ67" s="106" t="s">
        <v>37</v>
      </c>
      <c r="AR67" s="106" t="s">
        <v>38</v>
      </c>
      <c r="AS67" s="106" t="s">
        <v>39</v>
      </c>
      <c r="AT67" s="106" t="s">
        <v>40</v>
      </c>
      <c r="AU67" s="58" t="s">
        <v>41</v>
      </c>
      <c r="AV67" s="58" t="s">
        <v>42</v>
      </c>
      <c r="AW67" s="58" t="s">
        <v>43</v>
      </c>
    </row>
    <row r="68" spans="1:49" ht="12.75" customHeight="1">
      <c r="A68" s="44" t="s">
        <v>45</v>
      </c>
      <c r="D68" s="56"/>
      <c r="I68" s="5"/>
      <c r="J68" s="5"/>
      <c r="L68" s="5"/>
      <c r="M68" s="6"/>
      <c r="N68" s="6"/>
      <c r="O68" s="5"/>
      <c r="W68" s="57" t="s">
        <v>23</v>
      </c>
      <c r="X68" s="58">
        <f>M7/M5</f>
        <v>0.71014492753623193</v>
      </c>
      <c r="Y68" s="58">
        <f>M30/M28</f>
        <v>0.76439089692101736</v>
      </c>
      <c r="Z68" s="58">
        <f>M53/M51</f>
        <v>0.7321428571428571</v>
      </c>
      <c r="AA68" s="58">
        <f>M73/M71</f>
        <v>0.9929906542056075</v>
      </c>
      <c r="AB68" s="58">
        <f>M93/M91</f>
        <v>0.48684210526315791</v>
      </c>
      <c r="AC68" s="58">
        <f>M113/M111</f>
        <v>0.65380116959064327</v>
      </c>
      <c r="AD68" s="58">
        <f>M133/M131</f>
        <v>1.0275229357798166</v>
      </c>
      <c r="AE68" s="58">
        <f>M154/M152</f>
        <v>0.66987179487179482</v>
      </c>
      <c r="AF68" s="58">
        <f>M173/M171</f>
        <v>0.46153846153846156</v>
      </c>
      <c r="AG68" s="58">
        <f>M190/M188</f>
        <v>0.70215175537938845</v>
      </c>
      <c r="AH68" s="58">
        <f>M207/M205</f>
        <v>0.56779661016949157</v>
      </c>
      <c r="AI68" s="58">
        <f>M225/M223</f>
        <v>0.73411534701857284</v>
      </c>
      <c r="AJ68" s="58">
        <f>M241/M239</f>
        <v>0.9375</v>
      </c>
      <c r="AK68" s="58">
        <f>M258/M256</f>
        <v>0.75840978593272168</v>
      </c>
      <c r="AL68" s="58">
        <f>M273/M271</f>
        <v>0.63829787234042556</v>
      </c>
      <c r="AM68" s="58">
        <f>M289/M287</f>
        <v>0.75081967213114753</v>
      </c>
      <c r="AN68" s="58">
        <f>M303/M301</f>
        <v>0.6071428571428571</v>
      </c>
      <c r="AO68" s="58">
        <f>M316/M314</f>
        <v>0.84387096774193548</v>
      </c>
      <c r="AP68" s="58">
        <f>M329/M327</f>
        <v>0.88607594936708856</v>
      </c>
      <c r="AQ68" s="58">
        <f>M341/M339</f>
        <v>0.99319727891156462</v>
      </c>
      <c r="AR68" s="58">
        <f>M355/M353</f>
        <v>0.3551912568306011</v>
      </c>
      <c r="AS68" s="58">
        <f>M368/M366</f>
        <v>0.89548022598870058</v>
      </c>
      <c r="AT68" s="58">
        <f>M381/M379</f>
        <v>0.8</v>
      </c>
      <c r="AU68" s="58">
        <f>M393/M391</f>
        <v>0.83072546230440969</v>
      </c>
      <c r="AV68" s="58">
        <f>M406/M404</f>
        <v>0.73493975903614461</v>
      </c>
      <c r="AW68" s="58">
        <f>M418/M416</f>
        <v>0.85</v>
      </c>
    </row>
    <row r="69" spans="1:49" ht="25.5" customHeight="1">
      <c r="B69" s="185" t="s">
        <v>1</v>
      </c>
      <c r="C69" s="186"/>
      <c r="D69" s="186"/>
      <c r="E69" s="186"/>
      <c r="F69" s="186"/>
      <c r="G69" s="186"/>
      <c r="I69" s="7" t="s">
        <v>2</v>
      </c>
      <c r="J69" s="7" t="s">
        <v>3</v>
      </c>
      <c r="K69" s="8" t="s">
        <v>4</v>
      </c>
      <c r="L69" s="7" t="s">
        <v>5</v>
      </c>
      <c r="M69" s="9" t="s">
        <v>6</v>
      </c>
      <c r="N69" s="9" t="s">
        <v>7</v>
      </c>
      <c r="O69" s="10" t="s">
        <v>8</v>
      </c>
      <c r="P69" s="188" t="s">
        <v>4</v>
      </c>
      <c r="Q69" s="186"/>
      <c r="W69" s="4" t="s">
        <v>46</v>
      </c>
      <c r="X69" s="60">
        <f>SUM(X68:AG68)/10</f>
        <v>0.72013975582289758</v>
      </c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49" ht="12.75" customHeight="1">
      <c r="A70" s="12" t="s">
        <v>9</v>
      </c>
      <c r="B70" s="13">
        <v>1</v>
      </c>
      <c r="C70" s="13">
        <v>2</v>
      </c>
      <c r="D70" s="13">
        <v>3</v>
      </c>
      <c r="E70" s="13">
        <v>4</v>
      </c>
      <c r="F70" s="13">
        <v>5</v>
      </c>
      <c r="G70" s="13">
        <v>6</v>
      </c>
      <c r="H70" s="14" t="s">
        <v>10</v>
      </c>
      <c r="I70" s="41"/>
      <c r="J70" s="15"/>
      <c r="K70" s="16"/>
      <c r="L70" s="17"/>
      <c r="M70" s="6"/>
      <c r="N70" s="6"/>
      <c r="O70" s="5"/>
      <c r="W70" s="4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3"/>
      <c r="AJ70" s="3"/>
    </row>
    <row r="71" spans="1:49" ht="12.75" customHeight="1">
      <c r="A71" s="13">
        <v>9802</v>
      </c>
      <c r="B71" s="13">
        <v>856</v>
      </c>
      <c r="C71" s="13"/>
      <c r="D71" s="13"/>
      <c r="E71" s="13"/>
      <c r="F71" s="13"/>
      <c r="G71" s="13"/>
      <c r="H71" s="19"/>
      <c r="I71" s="41"/>
      <c r="J71" s="15"/>
      <c r="K71" s="16"/>
      <c r="L71" s="17"/>
      <c r="M71" s="20">
        <f>B71</f>
        <v>856</v>
      </c>
      <c r="N71" s="6"/>
      <c r="O71" s="5"/>
      <c r="P71" s="4">
        <v>9701</v>
      </c>
      <c r="Q71" s="5">
        <f>K21</f>
        <v>0.10144927536231885</v>
      </c>
      <c r="W71" s="32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49" ht="12.75" customHeight="1">
      <c r="A72" s="13">
        <v>9901</v>
      </c>
      <c r="B72" s="13"/>
      <c r="C72" s="13">
        <v>706</v>
      </c>
      <c r="D72" s="13"/>
      <c r="E72" s="13"/>
      <c r="F72" s="13"/>
      <c r="G72" s="13"/>
      <c r="H72" s="19"/>
      <c r="I72" s="41"/>
      <c r="J72" s="15"/>
      <c r="K72" s="16"/>
      <c r="L72" s="17">
        <f>C72/B71</f>
        <v>0.82476635514018692</v>
      </c>
      <c r="M72" s="20">
        <v>713</v>
      </c>
      <c r="N72" s="3">
        <f t="shared" ref="N72:N80" si="42">M72/M71</f>
        <v>0.83294392523364491</v>
      </c>
      <c r="O72" s="5">
        <f t="shared" ref="O72:O80" si="43">100%-N72</f>
        <v>0.16705607476635509</v>
      </c>
      <c r="P72" s="4">
        <v>9702</v>
      </c>
      <c r="Q72" s="5">
        <f>K43</f>
        <v>0.15796519410977244</v>
      </c>
      <c r="W72" s="32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49" ht="12.75" customHeight="1">
      <c r="A73" s="13">
        <v>9902</v>
      </c>
      <c r="B73" s="13"/>
      <c r="C73" s="13"/>
      <c r="D73" s="13">
        <v>654</v>
      </c>
      <c r="E73" s="13"/>
      <c r="F73" s="13"/>
      <c r="G73" s="13"/>
      <c r="H73" s="19"/>
      <c r="I73" s="41"/>
      <c r="J73" s="15"/>
      <c r="K73" s="16"/>
      <c r="L73" s="17">
        <f>D73/C72</f>
        <v>0.92634560906515584</v>
      </c>
      <c r="M73" s="20">
        <v>850</v>
      </c>
      <c r="N73" s="3">
        <f t="shared" si="42"/>
        <v>1.1921458625525947</v>
      </c>
      <c r="O73" s="5">
        <f t="shared" si="43"/>
        <v>-0.19214586255259469</v>
      </c>
      <c r="P73" s="4">
        <v>9801</v>
      </c>
      <c r="Q73" s="5">
        <f>K65</f>
        <v>0.21428571428571427</v>
      </c>
      <c r="W73" s="32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49" ht="12.75" customHeight="1">
      <c r="A74" s="27" t="s">
        <v>13</v>
      </c>
      <c r="B74" s="13"/>
      <c r="C74" s="13"/>
      <c r="D74" s="13"/>
      <c r="E74" s="13">
        <v>464</v>
      </c>
      <c r="F74" s="13"/>
      <c r="G74" s="13"/>
      <c r="H74" s="19">
        <v>4</v>
      </c>
      <c r="I74" s="41"/>
      <c r="J74" s="15"/>
      <c r="K74" s="16"/>
      <c r="L74" s="17">
        <f>E74/D73</f>
        <v>0.70948012232415902</v>
      </c>
      <c r="M74" s="20">
        <v>577</v>
      </c>
      <c r="N74" s="3">
        <f t="shared" si="42"/>
        <v>0.67882352941176471</v>
      </c>
      <c r="O74" s="5">
        <f t="shared" si="43"/>
        <v>0.32117647058823529</v>
      </c>
      <c r="P74" s="4">
        <v>9802</v>
      </c>
      <c r="Q74" s="5">
        <f>K85</f>
        <v>0.18341121495327101</v>
      </c>
      <c r="W74" s="31"/>
      <c r="X74" s="3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49" ht="12.75" customHeight="1">
      <c r="A75" s="27" t="s">
        <v>14</v>
      </c>
      <c r="B75" s="13"/>
      <c r="C75" s="13"/>
      <c r="D75" s="13"/>
      <c r="E75" s="13"/>
      <c r="F75" s="13">
        <v>377</v>
      </c>
      <c r="G75" s="13"/>
      <c r="H75" s="19">
        <v>5</v>
      </c>
      <c r="I75" s="41"/>
      <c r="J75" s="15"/>
      <c r="K75" s="16"/>
      <c r="L75" s="17">
        <f>F75/E74</f>
        <v>0.8125</v>
      </c>
      <c r="M75" s="20">
        <v>510</v>
      </c>
      <c r="N75" s="3">
        <f t="shared" si="42"/>
        <v>0.88388214904679374</v>
      </c>
      <c r="O75" s="5">
        <f t="shared" si="43"/>
        <v>0.11611785095320626</v>
      </c>
      <c r="P75" s="4">
        <v>9901</v>
      </c>
      <c r="Q75" s="5">
        <f>K105</f>
        <v>0.14473684210526316</v>
      </c>
      <c r="W75" s="31"/>
      <c r="X75" s="3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49" ht="12.75" customHeight="1">
      <c r="A76" s="27" t="s">
        <v>15</v>
      </c>
      <c r="B76" s="13"/>
      <c r="C76" s="13"/>
      <c r="D76" s="13"/>
      <c r="E76" s="13"/>
      <c r="F76" s="13"/>
      <c r="G76" s="13">
        <v>377</v>
      </c>
      <c r="H76" s="19">
        <v>281</v>
      </c>
      <c r="I76" s="41"/>
      <c r="J76" s="15"/>
      <c r="K76" s="16"/>
      <c r="L76" s="17">
        <f>G76/F75</f>
        <v>1</v>
      </c>
      <c r="M76" s="20">
        <v>711</v>
      </c>
      <c r="N76" s="3">
        <f t="shared" si="42"/>
        <v>1.3941176470588235</v>
      </c>
      <c r="O76" s="5">
        <f t="shared" si="43"/>
        <v>-0.39411764705882346</v>
      </c>
      <c r="P76" s="4">
        <v>9902</v>
      </c>
      <c r="Q76" s="5">
        <f>K124</f>
        <v>0.17192982456140349</v>
      </c>
      <c r="W76" s="31"/>
      <c r="X76" s="3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49" ht="12.75" customHeight="1">
      <c r="A77" s="27" t="s">
        <v>16</v>
      </c>
      <c r="B77" s="13"/>
      <c r="C77" s="13"/>
      <c r="D77" s="13"/>
      <c r="E77" s="13"/>
      <c r="F77" s="13"/>
      <c r="G77" s="13">
        <v>92</v>
      </c>
      <c r="H77" s="19">
        <v>85</v>
      </c>
      <c r="I77" s="41"/>
      <c r="J77" s="15"/>
      <c r="K77" s="16"/>
      <c r="L77" s="17"/>
      <c r="M77" s="20">
        <v>102</v>
      </c>
      <c r="N77" s="3">
        <f t="shared" si="42"/>
        <v>0.14345991561181434</v>
      </c>
      <c r="O77" s="5">
        <f t="shared" si="43"/>
        <v>0.85654008438818563</v>
      </c>
      <c r="P77" s="30" t="s">
        <v>13</v>
      </c>
      <c r="Q77" s="5">
        <f>K146</f>
        <v>0.16513761467889909</v>
      </c>
      <c r="W77" s="31"/>
      <c r="X77" s="3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49" ht="12.75" customHeight="1">
      <c r="A78" s="27" t="s">
        <v>17</v>
      </c>
      <c r="B78" s="13"/>
      <c r="C78" s="13"/>
      <c r="D78" s="13"/>
      <c r="E78" s="13"/>
      <c r="F78" s="13"/>
      <c r="G78" s="13">
        <v>37</v>
      </c>
      <c r="H78" s="19">
        <v>42</v>
      </c>
      <c r="I78" s="41"/>
      <c r="J78" s="15"/>
      <c r="K78" s="16"/>
      <c r="L78" s="17"/>
      <c r="M78" s="20">
        <v>39</v>
      </c>
      <c r="N78" s="3">
        <f t="shared" si="42"/>
        <v>0.38235294117647056</v>
      </c>
      <c r="O78" s="5">
        <f t="shared" si="43"/>
        <v>0.61764705882352944</v>
      </c>
      <c r="P78" s="30" t="s">
        <v>14</v>
      </c>
      <c r="Q78" s="5">
        <f>K165</f>
        <v>9.6153846153846145E-2</v>
      </c>
      <c r="W78" s="31"/>
      <c r="X78" s="3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3"/>
      <c r="AJ78" s="3"/>
    </row>
    <row r="79" spans="1:49" ht="12.75" customHeight="1">
      <c r="A79" s="27" t="s">
        <v>18</v>
      </c>
      <c r="B79" s="13"/>
      <c r="C79" s="13"/>
      <c r="D79" s="13"/>
      <c r="E79" s="13"/>
      <c r="F79" s="13"/>
      <c r="G79" s="13">
        <v>14</v>
      </c>
      <c r="H79" s="19">
        <v>20</v>
      </c>
      <c r="I79" s="41"/>
      <c r="J79" s="15"/>
      <c r="K79" s="16"/>
      <c r="L79" s="17"/>
      <c r="M79" s="20">
        <v>20</v>
      </c>
      <c r="N79" s="3">
        <f t="shared" si="42"/>
        <v>0.51282051282051277</v>
      </c>
      <c r="O79" s="5">
        <f t="shared" si="43"/>
        <v>0.48717948717948723</v>
      </c>
      <c r="P79" s="30" t="s">
        <v>15</v>
      </c>
      <c r="Q79" s="5">
        <f>K182</f>
        <v>8.6538461538461536E-2</v>
      </c>
      <c r="W79" s="31"/>
      <c r="X79" s="3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3"/>
      <c r="AJ79" s="3"/>
    </row>
    <row r="80" spans="1:49" ht="12.75" customHeight="1">
      <c r="A80" s="27" t="s">
        <v>19</v>
      </c>
      <c r="B80" s="13"/>
      <c r="C80" s="13"/>
      <c r="D80" s="13"/>
      <c r="E80" s="13"/>
      <c r="F80" s="13"/>
      <c r="G80" s="13">
        <v>4</v>
      </c>
      <c r="H80" s="19">
        <v>6</v>
      </c>
      <c r="I80" s="41"/>
      <c r="J80" s="15"/>
      <c r="K80" s="16"/>
      <c r="L80" s="17"/>
      <c r="M80" s="20">
        <v>6</v>
      </c>
      <c r="N80" s="3">
        <f t="shared" si="42"/>
        <v>0.3</v>
      </c>
      <c r="O80" s="5">
        <f t="shared" si="43"/>
        <v>0.7</v>
      </c>
      <c r="P80" s="30" t="s">
        <v>16</v>
      </c>
      <c r="Q80" s="5">
        <f>K199</f>
        <v>8.7202718006795021E-2</v>
      </c>
      <c r="W80" s="31"/>
      <c r="X80" s="3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3"/>
      <c r="AJ80" s="3"/>
    </row>
    <row r="81" spans="1:36" ht="12.75" customHeight="1">
      <c r="A81" s="27" t="s">
        <v>20</v>
      </c>
      <c r="B81" s="32"/>
      <c r="C81" s="32"/>
      <c r="D81" s="32"/>
      <c r="E81" s="32"/>
      <c r="F81" s="32"/>
      <c r="G81" s="61">
        <v>1</v>
      </c>
      <c r="H81" s="33">
        <v>1</v>
      </c>
      <c r="I81" s="5"/>
      <c r="J81" s="5"/>
      <c r="K81" s="32"/>
      <c r="L81" s="5"/>
      <c r="M81" s="20">
        <v>1</v>
      </c>
      <c r="N81" s="3"/>
      <c r="O81" s="5"/>
      <c r="P81" s="30" t="s">
        <v>17</v>
      </c>
      <c r="Q81" s="5">
        <f>K218</f>
        <v>0.20338983050847459</v>
      </c>
      <c r="W81" s="31"/>
      <c r="X81" s="3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3"/>
      <c r="AJ81" s="3"/>
    </row>
    <row r="82" spans="1:36" ht="12.75" customHeight="1">
      <c r="A82" s="31" t="s">
        <v>21</v>
      </c>
      <c r="B82" s="32"/>
      <c r="C82" s="32"/>
      <c r="D82" s="32"/>
      <c r="E82" s="32"/>
      <c r="F82" s="32"/>
      <c r="G82" s="61">
        <v>3</v>
      </c>
      <c r="H82" s="33">
        <v>2</v>
      </c>
      <c r="I82" s="5"/>
      <c r="J82" s="5"/>
      <c r="K82" s="32"/>
      <c r="L82" s="5"/>
      <c r="M82" s="20">
        <v>5</v>
      </c>
      <c r="N82" s="3"/>
      <c r="O82" s="5"/>
      <c r="P82" s="30" t="s">
        <v>18</v>
      </c>
      <c r="Q82" s="5">
        <f>K235</f>
        <v>0.12316715542521989</v>
      </c>
      <c r="W82" s="31"/>
      <c r="X82" s="3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3"/>
      <c r="AJ82" s="3"/>
    </row>
    <row r="83" spans="1:36" ht="12.75" customHeight="1">
      <c r="A83" s="31" t="s">
        <v>22</v>
      </c>
      <c r="B83" s="32"/>
      <c r="C83" s="32"/>
      <c r="D83" s="32"/>
      <c r="E83" s="32"/>
      <c r="F83" s="32"/>
      <c r="G83" s="32"/>
      <c r="H83" s="33"/>
      <c r="I83" s="5"/>
      <c r="J83" s="5"/>
      <c r="K83" s="32"/>
      <c r="L83" s="5"/>
      <c r="M83" s="20"/>
      <c r="N83" s="3"/>
      <c r="O83" s="5"/>
      <c r="P83" s="30" t="s">
        <v>19</v>
      </c>
      <c r="Q83" s="5">
        <f>K250</f>
        <v>9.375E-2</v>
      </c>
      <c r="W83" s="31"/>
      <c r="X83" s="3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3"/>
      <c r="AJ83" s="3"/>
    </row>
    <row r="84" spans="1:36" ht="12.75" customHeight="1">
      <c r="A84" s="31" t="s">
        <v>33</v>
      </c>
      <c r="B84" s="32"/>
      <c r="C84" s="32"/>
      <c r="D84" s="32"/>
      <c r="E84" s="32"/>
      <c r="F84" s="32"/>
      <c r="G84" s="32">
        <v>1</v>
      </c>
      <c r="H84" s="33">
        <v>1</v>
      </c>
      <c r="I84" s="5"/>
      <c r="J84" s="5"/>
      <c r="K84" s="32"/>
      <c r="L84" s="5"/>
      <c r="M84" s="20">
        <v>1</v>
      </c>
      <c r="N84" s="3"/>
      <c r="O84" s="5"/>
      <c r="P84" s="30" t="s">
        <v>20</v>
      </c>
      <c r="Q84" s="5">
        <f>K267</f>
        <v>0.1111111111111111</v>
      </c>
      <c r="W84" s="31"/>
      <c r="X84" s="3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3"/>
      <c r="AJ84" s="3"/>
    </row>
    <row r="85" spans="1:36" ht="12.75" customHeight="1">
      <c r="H85" s="33">
        <f>SUM(H74:H84)</f>
        <v>447</v>
      </c>
      <c r="I85" s="5">
        <f>SUM(H74:H76)/B71</f>
        <v>0.33878504672897197</v>
      </c>
      <c r="J85" s="5">
        <f>H85/B71</f>
        <v>0.52219626168224298</v>
      </c>
      <c r="K85" s="5">
        <f>J85-I85</f>
        <v>0.18341121495327101</v>
      </c>
      <c r="L85" s="5"/>
      <c r="M85" s="6"/>
      <c r="N85" s="6"/>
      <c r="O85" s="5"/>
      <c r="W85" s="3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2.75" customHeight="1">
      <c r="A86" s="35" t="s">
        <v>28</v>
      </c>
      <c r="B86" s="35"/>
      <c r="C86" s="35"/>
      <c r="D86" s="36"/>
      <c r="E86" s="36"/>
      <c r="G86" s="37">
        <f>((H74*4)+(H75*5)+(H76*6)+(H77*7)+(H78*8)+(H79*9)+(H80*10)+(H81*11)+(H82*12)+(H84*14))/H85</f>
        <v>6.592841163310962</v>
      </c>
      <c r="I86" s="5"/>
      <c r="J86" s="5"/>
      <c r="L86" s="5"/>
      <c r="M86" s="6"/>
      <c r="N86" s="6"/>
      <c r="O86" s="5"/>
      <c r="W86" s="32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2.75" customHeight="1">
      <c r="I87" s="5"/>
      <c r="J87" s="5"/>
      <c r="L87" s="5"/>
      <c r="M87" s="6"/>
      <c r="N87" s="6"/>
      <c r="O87" s="5"/>
      <c r="W87" s="32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ht="12.75" customHeight="1">
      <c r="A88" s="44" t="s">
        <v>47</v>
      </c>
      <c r="I88" s="5"/>
      <c r="J88" s="5"/>
      <c r="L88" s="5"/>
      <c r="M88" s="6"/>
      <c r="N88" s="6"/>
      <c r="O88" s="5"/>
      <c r="W88" s="44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3"/>
      <c r="AJ88" s="3"/>
    </row>
    <row r="89" spans="1:36" ht="25.5" customHeight="1">
      <c r="B89" s="185" t="s">
        <v>1</v>
      </c>
      <c r="C89" s="186"/>
      <c r="D89" s="186"/>
      <c r="E89" s="186"/>
      <c r="F89" s="186"/>
      <c r="G89" s="186"/>
      <c r="I89" s="7" t="s">
        <v>2</v>
      </c>
      <c r="J89" s="7" t="s">
        <v>3</v>
      </c>
      <c r="K89" s="8" t="s">
        <v>4</v>
      </c>
      <c r="L89" s="7" t="s">
        <v>5</v>
      </c>
      <c r="M89" s="9" t="s">
        <v>6</v>
      </c>
      <c r="N89" s="9" t="s">
        <v>7</v>
      </c>
      <c r="O89" s="10" t="s">
        <v>8</v>
      </c>
      <c r="W89" s="32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2.75" customHeight="1">
      <c r="A90" s="12" t="s">
        <v>9</v>
      </c>
      <c r="B90" s="13">
        <v>1</v>
      </c>
      <c r="C90" s="13">
        <v>2</v>
      </c>
      <c r="D90" s="13">
        <v>3</v>
      </c>
      <c r="E90" s="13">
        <v>4</v>
      </c>
      <c r="F90" s="13">
        <v>5</v>
      </c>
      <c r="G90" s="13">
        <v>6</v>
      </c>
      <c r="H90" s="14" t="s">
        <v>10</v>
      </c>
      <c r="I90" s="41"/>
      <c r="J90" s="15"/>
      <c r="K90" s="16"/>
      <c r="L90" s="17"/>
      <c r="M90" s="6"/>
      <c r="N90" s="6"/>
      <c r="O90" s="5"/>
      <c r="W90" s="4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3"/>
      <c r="AJ90" s="3"/>
    </row>
    <row r="91" spans="1:36" ht="12.75" customHeight="1">
      <c r="A91" s="13">
        <v>9901</v>
      </c>
      <c r="B91" s="13">
        <v>76</v>
      </c>
      <c r="C91" s="13"/>
      <c r="D91" s="13"/>
      <c r="E91" s="13"/>
      <c r="F91" s="13"/>
      <c r="G91" s="13"/>
      <c r="H91" s="19"/>
      <c r="I91" s="41"/>
      <c r="J91" s="15"/>
      <c r="K91" s="16"/>
      <c r="L91" s="17"/>
      <c r="M91" s="20">
        <f>B91</f>
        <v>76</v>
      </c>
      <c r="N91" s="6"/>
      <c r="O91" s="5"/>
      <c r="W91" s="32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ht="12.75" customHeight="1">
      <c r="A92" s="13">
        <v>9902</v>
      </c>
      <c r="B92" s="13"/>
      <c r="C92" s="13">
        <v>48</v>
      </c>
      <c r="D92" s="13"/>
      <c r="E92" s="13"/>
      <c r="F92" s="13"/>
      <c r="G92" s="13"/>
      <c r="H92" s="19"/>
      <c r="I92" s="41"/>
      <c r="J92" s="15"/>
      <c r="K92" s="16"/>
      <c r="L92" s="17">
        <f>C92/B91</f>
        <v>0.63157894736842102</v>
      </c>
      <c r="M92" s="20">
        <v>54</v>
      </c>
      <c r="N92" s="3">
        <f t="shared" ref="N92:N98" si="44">M92/M91</f>
        <v>0.71052631578947367</v>
      </c>
      <c r="O92" s="5">
        <f t="shared" ref="O92:O98" si="45">100%-N92</f>
        <v>0.28947368421052633</v>
      </c>
      <c r="W92" s="32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ht="12.75" customHeight="1">
      <c r="A93" s="27" t="s">
        <v>13</v>
      </c>
      <c r="B93" s="13"/>
      <c r="C93" s="13"/>
      <c r="D93" s="13">
        <v>27</v>
      </c>
      <c r="E93" s="13"/>
      <c r="F93" s="13"/>
      <c r="G93" s="13"/>
      <c r="H93" s="19"/>
      <c r="I93" s="41"/>
      <c r="J93" s="15"/>
      <c r="K93" s="16"/>
      <c r="L93" s="17">
        <f>D93/C92</f>
        <v>0.5625</v>
      </c>
      <c r="M93" s="20">
        <v>37</v>
      </c>
      <c r="N93" s="3">
        <f t="shared" si="44"/>
        <v>0.68518518518518523</v>
      </c>
      <c r="O93" s="5">
        <f t="shared" si="45"/>
        <v>0.31481481481481477</v>
      </c>
      <c r="W93" s="31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36" ht="12.75" customHeight="1">
      <c r="A94" s="27" t="s">
        <v>14</v>
      </c>
      <c r="B94" s="13"/>
      <c r="C94" s="13"/>
      <c r="D94" s="13"/>
      <c r="E94" s="13">
        <v>15</v>
      </c>
      <c r="F94" s="13"/>
      <c r="G94" s="13"/>
      <c r="H94" s="19"/>
      <c r="I94" s="41"/>
      <c r="J94" s="15"/>
      <c r="K94" s="16"/>
      <c r="L94" s="17">
        <f>E94/D93</f>
        <v>0.55555555555555558</v>
      </c>
      <c r="M94" s="20">
        <v>27</v>
      </c>
      <c r="N94" s="3">
        <f t="shared" si="44"/>
        <v>0.72972972972972971</v>
      </c>
      <c r="O94" s="5">
        <f t="shared" si="45"/>
        <v>0.27027027027027029</v>
      </c>
      <c r="W94" s="31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36" ht="12.75" customHeight="1">
      <c r="A95" s="27" t="s">
        <v>15</v>
      </c>
      <c r="B95" s="13"/>
      <c r="C95" s="13"/>
      <c r="D95" s="13"/>
      <c r="E95" s="13"/>
      <c r="F95" s="13">
        <v>15</v>
      </c>
      <c r="G95" s="13"/>
      <c r="H95" s="19">
        <v>2</v>
      </c>
      <c r="I95" s="41"/>
      <c r="J95" s="15"/>
      <c r="K95" s="16"/>
      <c r="L95" s="17">
        <f>F95/E94</f>
        <v>1</v>
      </c>
      <c r="M95" s="20">
        <v>58</v>
      </c>
      <c r="N95" s="3">
        <f t="shared" si="44"/>
        <v>2.1481481481481484</v>
      </c>
      <c r="O95" s="5">
        <f t="shared" si="45"/>
        <v>-1.1481481481481484</v>
      </c>
      <c r="W95" s="31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36" ht="12.75" customHeight="1">
      <c r="A96" s="27" t="s">
        <v>16</v>
      </c>
      <c r="B96" s="13"/>
      <c r="C96" s="13"/>
      <c r="D96" s="13"/>
      <c r="E96" s="13"/>
      <c r="F96" s="13"/>
      <c r="G96" s="13">
        <v>15</v>
      </c>
      <c r="H96" s="19">
        <v>7</v>
      </c>
      <c r="I96" s="41"/>
      <c r="J96" s="15"/>
      <c r="K96" s="16"/>
      <c r="L96" s="17">
        <f>G96/F95</f>
        <v>1</v>
      </c>
      <c r="M96" s="20">
        <v>23</v>
      </c>
      <c r="N96" s="3">
        <f t="shared" si="44"/>
        <v>0.39655172413793105</v>
      </c>
      <c r="O96" s="5">
        <f t="shared" si="45"/>
        <v>0.60344827586206895</v>
      </c>
      <c r="W96" s="31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3"/>
      <c r="AJ96" s="3"/>
    </row>
    <row r="97" spans="1:36" ht="12.75" customHeight="1">
      <c r="A97" s="27" t="s">
        <v>17</v>
      </c>
      <c r="B97" s="13"/>
      <c r="C97" s="13"/>
      <c r="D97" s="13"/>
      <c r="E97" s="13"/>
      <c r="F97" s="13"/>
      <c r="G97" s="13">
        <v>9</v>
      </c>
      <c r="H97" s="19">
        <v>5</v>
      </c>
      <c r="I97" s="41"/>
      <c r="J97" s="15"/>
      <c r="K97" s="16"/>
      <c r="L97" s="17"/>
      <c r="M97" s="20">
        <v>9</v>
      </c>
      <c r="N97" s="3">
        <f t="shared" si="44"/>
        <v>0.39130434782608697</v>
      </c>
      <c r="O97" s="5">
        <f t="shared" si="45"/>
        <v>0.60869565217391308</v>
      </c>
      <c r="W97" s="31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3"/>
      <c r="AJ97" s="3"/>
    </row>
    <row r="98" spans="1:36" ht="12.75" customHeight="1">
      <c r="A98" s="27" t="s">
        <v>18</v>
      </c>
      <c r="B98" s="13"/>
      <c r="C98" s="13"/>
      <c r="D98" s="13"/>
      <c r="E98" s="13"/>
      <c r="F98" s="13"/>
      <c r="G98" s="13">
        <v>3</v>
      </c>
      <c r="H98" s="19">
        <v>3</v>
      </c>
      <c r="I98" s="41"/>
      <c r="J98" s="15"/>
      <c r="K98" s="16"/>
      <c r="L98" s="17"/>
      <c r="M98" s="20">
        <v>5</v>
      </c>
      <c r="N98" s="3">
        <f t="shared" si="44"/>
        <v>0.55555555555555558</v>
      </c>
      <c r="O98" s="5">
        <f t="shared" si="45"/>
        <v>0.44444444444444442</v>
      </c>
      <c r="W98" s="31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3"/>
      <c r="AJ98" s="3"/>
    </row>
    <row r="99" spans="1:36" ht="12.75" customHeight="1">
      <c r="A99" s="62" t="s">
        <v>19</v>
      </c>
      <c r="B99" s="13"/>
      <c r="C99" s="13"/>
      <c r="D99" s="13"/>
      <c r="E99" s="13"/>
      <c r="F99" s="13"/>
      <c r="G99" s="13">
        <v>1</v>
      </c>
      <c r="H99" s="19">
        <v>2</v>
      </c>
      <c r="I99" s="41"/>
      <c r="J99" s="15"/>
      <c r="K99" s="16"/>
      <c r="L99" s="17"/>
      <c r="M99" s="20">
        <v>2</v>
      </c>
      <c r="N99" s="3"/>
      <c r="O99" s="5"/>
      <c r="W99" s="31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3"/>
      <c r="AJ99" s="3"/>
    </row>
    <row r="100" spans="1:36" ht="12.75" customHeight="1">
      <c r="A100" s="27" t="s">
        <v>20</v>
      </c>
      <c r="B100" s="32"/>
      <c r="C100" s="32"/>
      <c r="D100" s="32"/>
      <c r="E100" s="32"/>
      <c r="F100" s="32"/>
      <c r="G100" s="32"/>
      <c r="H100" s="33"/>
      <c r="I100" s="5"/>
      <c r="J100" s="5"/>
      <c r="K100" s="32"/>
      <c r="L100" s="5"/>
      <c r="M100" s="20"/>
      <c r="N100" s="3"/>
      <c r="O100" s="5"/>
      <c r="W100" s="31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3"/>
      <c r="AJ100" s="3"/>
    </row>
    <row r="101" spans="1:36" ht="12.75" customHeight="1">
      <c r="A101" s="31" t="s">
        <v>21</v>
      </c>
      <c r="B101" s="32"/>
      <c r="C101" s="32"/>
      <c r="D101" s="32"/>
      <c r="E101" s="32"/>
      <c r="F101" s="32"/>
      <c r="G101" s="32"/>
      <c r="H101" s="33"/>
      <c r="I101" s="5"/>
      <c r="J101" s="5"/>
      <c r="K101" s="32"/>
      <c r="L101" s="5"/>
      <c r="M101" s="20"/>
      <c r="N101" s="3"/>
      <c r="O101" s="5"/>
      <c r="W101" s="31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3"/>
      <c r="AJ101" s="3"/>
    </row>
    <row r="102" spans="1:36" ht="12.75" customHeight="1">
      <c r="A102" s="31" t="s">
        <v>22</v>
      </c>
      <c r="B102" s="32"/>
      <c r="C102" s="32"/>
      <c r="D102" s="32"/>
      <c r="E102" s="32"/>
      <c r="F102" s="32"/>
      <c r="G102" s="32"/>
      <c r="H102" s="33"/>
      <c r="I102" s="5"/>
      <c r="J102" s="5"/>
      <c r="K102" s="32"/>
      <c r="L102" s="5"/>
      <c r="M102" s="20">
        <v>1</v>
      </c>
      <c r="N102" s="3"/>
      <c r="O102" s="5"/>
      <c r="W102" s="31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3"/>
      <c r="AJ102" s="3"/>
    </row>
    <row r="103" spans="1:36" ht="12.75" customHeight="1">
      <c r="A103" s="31" t="s">
        <v>33</v>
      </c>
      <c r="B103" s="32"/>
      <c r="C103" s="32"/>
      <c r="D103" s="32"/>
      <c r="E103" s="32"/>
      <c r="F103" s="32"/>
      <c r="G103" s="32">
        <v>1</v>
      </c>
      <c r="H103" s="33"/>
      <c r="I103" s="5"/>
      <c r="J103" s="5"/>
      <c r="K103" s="32"/>
      <c r="L103" s="5"/>
      <c r="M103" s="20">
        <v>2</v>
      </c>
      <c r="N103" s="3"/>
      <c r="O103" s="5"/>
      <c r="W103" s="31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3"/>
      <c r="AJ103" s="3"/>
    </row>
    <row r="104" spans="1:36" ht="12.75" customHeight="1">
      <c r="A104" s="31" t="s">
        <v>34</v>
      </c>
      <c r="B104" s="32"/>
      <c r="C104" s="32"/>
      <c r="D104" s="32"/>
      <c r="E104" s="32"/>
      <c r="F104" s="32"/>
      <c r="G104" s="32">
        <v>1</v>
      </c>
      <c r="H104" s="33">
        <v>1</v>
      </c>
      <c r="I104" s="5"/>
      <c r="J104" s="5"/>
      <c r="K104" s="32"/>
      <c r="L104" s="5"/>
      <c r="M104" s="20"/>
      <c r="N104" s="3"/>
      <c r="O104" s="5"/>
      <c r="W104" s="31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3"/>
      <c r="AJ104" s="3"/>
    </row>
    <row r="105" spans="1:36" ht="12.75" customHeight="1">
      <c r="A105" s="31"/>
      <c r="B105" s="32"/>
      <c r="C105" s="32"/>
      <c r="D105" s="32"/>
      <c r="E105" s="32"/>
      <c r="F105" s="32"/>
      <c r="G105" s="32"/>
      <c r="H105" s="33">
        <f>SUM(H95:H104)</f>
        <v>20</v>
      </c>
      <c r="I105" s="5">
        <f>SUM(H94:H96)/B91</f>
        <v>0.11842105263157894</v>
      </c>
      <c r="J105" s="5">
        <f>H105/B91</f>
        <v>0.26315789473684209</v>
      </c>
      <c r="K105" s="5">
        <f>J105-I105</f>
        <v>0.14473684210526316</v>
      </c>
      <c r="L105" s="5"/>
      <c r="M105" s="20"/>
      <c r="N105" s="3"/>
      <c r="O105" s="5"/>
      <c r="W105" s="31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3"/>
      <c r="AJ105" s="3"/>
    </row>
    <row r="106" spans="1:36" ht="12.75" customHeight="1">
      <c r="A106" s="35" t="s">
        <v>28</v>
      </c>
      <c r="B106" s="35"/>
      <c r="C106" s="35"/>
      <c r="D106" s="36"/>
      <c r="E106" s="36"/>
      <c r="G106" s="37">
        <f>((H95*5)+(H96*6)+(H97*7)+(H98*8)+(H99*9))/H105</f>
        <v>6.45</v>
      </c>
      <c r="H106" s="32"/>
      <c r="I106" s="5"/>
      <c r="J106" s="5"/>
      <c r="L106" s="5"/>
      <c r="M106" s="6"/>
      <c r="N106" s="6"/>
      <c r="O106" s="5"/>
      <c r="W106" s="32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ht="12.75" customHeight="1">
      <c r="I107" s="5"/>
      <c r="J107" s="5"/>
      <c r="L107" s="5"/>
      <c r="M107" s="6"/>
      <c r="N107" s="6"/>
      <c r="O107" s="5"/>
      <c r="W107" s="3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ht="12.75" customHeight="1">
      <c r="A108" s="44" t="s">
        <v>48</v>
      </c>
      <c r="I108" s="5"/>
      <c r="J108" s="5"/>
      <c r="L108" s="5"/>
      <c r="M108" s="6"/>
      <c r="N108" s="6"/>
      <c r="O108" s="5"/>
      <c r="W108" s="44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3"/>
      <c r="AJ108" s="3"/>
    </row>
    <row r="109" spans="1:36" ht="25.5" customHeight="1">
      <c r="B109" s="185" t="s">
        <v>1</v>
      </c>
      <c r="C109" s="186"/>
      <c r="D109" s="186"/>
      <c r="E109" s="186"/>
      <c r="F109" s="186"/>
      <c r="G109" s="186"/>
      <c r="I109" s="7" t="s">
        <v>2</v>
      </c>
      <c r="J109" s="7" t="s">
        <v>3</v>
      </c>
      <c r="K109" s="8" t="s">
        <v>4</v>
      </c>
      <c r="L109" s="7" t="s">
        <v>5</v>
      </c>
      <c r="M109" s="9" t="s">
        <v>6</v>
      </c>
      <c r="N109" s="9" t="s">
        <v>7</v>
      </c>
      <c r="O109" s="10" t="s">
        <v>8</v>
      </c>
      <c r="W109" s="32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ht="12.75" customHeight="1">
      <c r="A110" s="12" t="s">
        <v>9</v>
      </c>
      <c r="B110" s="13">
        <v>1</v>
      </c>
      <c r="C110" s="13">
        <v>2</v>
      </c>
      <c r="D110" s="13">
        <v>3</v>
      </c>
      <c r="E110" s="13">
        <v>4</v>
      </c>
      <c r="F110" s="13">
        <v>5</v>
      </c>
      <c r="G110" s="13">
        <v>6</v>
      </c>
      <c r="H110" s="14" t="s">
        <v>10</v>
      </c>
      <c r="I110" s="41"/>
      <c r="J110" s="15"/>
      <c r="K110" s="16"/>
      <c r="L110" s="17"/>
      <c r="M110" s="6"/>
      <c r="N110" s="6"/>
      <c r="O110" s="5"/>
      <c r="W110" s="4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3"/>
      <c r="AJ110" s="3"/>
    </row>
    <row r="111" spans="1:36" ht="12.75" customHeight="1">
      <c r="A111" s="13">
        <v>9902</v>
      </c>
      <c r="B111" s="13">
        <v>855</v>
      </c>
      <c r="C111" s="13"/>
      <c r="D111" s="13"/>
      <c r="E111" s="13"/>
      <c r="F111" s="13"/>
      <c r="G111" s="13"/>
      <c r="H111" s="19"/>
      <c r="I111" s="41"/>
      <c r="J111" s="15"/>
      <c r="K111" s="16"/>
      <c r="L111" s="17"/>
      <c r="M111" s="20">
        <f>B111</f>
        <v>855</v>
      </c>
      <c r="N111" s="6"/>
      <c r="O111" s="5"/>
      <c r="W111" s="32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ht="12.75" customHeight="1">
      <c r="A112" s="27" t="s">
        <v>13</v>
      </c>
      <c r="B112" s="13"/>
      <c r="C112" s="13">
        <v>609</v>
      </c>
      <c r="D112" s="13"/>
      <c r="E112" s="13"/>
      <c r="F112" s="13"/>
      <c r="G112" s="13"/>
      <c r="H112" s="19"/>
      <c r="I112" s="41"/>
      <c r="J112" s="15"/>
      <c r="K112" s="16"/>
      <c r="L112" s="17">
        <f>C112/B111</f>
        <v>0.71228070175438596</v>
      </c>
      <c r="M112" s="20">
        <v>612</v>
      </c>
      <c r="N112" s="3">
        <f t="shared" ref="N112:N117" si="46">M112/M111</f>
        <v>0.71578947368421053</v>
      </c>
      <c r="O112" s="5">
        <f t="shared" ref="O112:O117" si="47">100%-N112</f>
        <v>0.28421052631578947</v>
      </c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>
      <c r="A113" s="27" t="s">
        <v>14</v>
      </c>
      <c r="B113" s="13"/>
      <c r="C113" s="13"/>
      <c r="D113" s="13">
        <v>458</v>
      </c>
      <c r="E113" s="13"/>
      <c r="F113" s="13"/>
      <c r="G113" s="13"/>
      <c r="H113" s="19"/>
      <c r="I113" s="41"/>
      <c r="J113" s="15"/>
      <c r="K113" s="16"/>
      <c r="L113" s="17">
        <f>D113/C112</f>
        <v>0.7520525451559934</v>
      </c>
      <c r="M113" s="20">
        <v>559</v>
      </c>
      <c r="N113" s="3">
        <f t="shared" si="46"/>
        <v>0.91339869281045749</v>
      </c>
      <c r="O113" s="5">
        <f t="shared" si="47"/>
        <v>8.6601307189542509E-2</v>
      </c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>
      <c r="A114" s="27" t="s">
        <v>15</v>
      </c>
      <c r="B114" s="13"/>
      <c r="C114" s="13"/>
      <c r="D114" s="13"/>
      <c r="E114" s="13">
        <v>458</v>
      </c>
      <c r="F114" s="13"/>
      <c r="G114" s="13"/>
      <c r="H114" s="19">
        <v>5</v>
      </c>
      <c r="I114" s="41"/>
      <c r="J114" s="15"/>
      <c r="K114" s="16"/>
      <c r="L114" s="17">
        <f>E114/D113</f>
        <v>1</v>
      </c>
      <c r="M114" s="20">
        <v>663</v>
      </c>
      <c r="N114" s="3">
        <f t="shared" si="46"/>
        <v>1.1860465116279071</v>
      </c>
      <c r="O114" s="5">
        <f t="shared" si="47"/>
        <v>-0.18604651162790709</v>
      </c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>
      <c r="A115" s="27" t="s">
        <v>16</v>
      </c>
      <c r="B115" s="13"/>
      <c r="C115" s="13"/>
      <c r="D115" s="13"/>
      <c r="E115" s="13"/>
      <c r="F115" s="13">
        <v>350</v>
      </c>
      <c r="G115" s="13"/>
      <c r="H115" s="19">
        <v>5</v>
      </c>
      <c r="I115" s="41"/>
      <c r="J115" s="15"/>
      <c r="K115" s="16"/>
      <c r="L115" s="17">
        <f>F115/E114</f>
        <v>0.76419213973799127</v>
      </c>
      <c r="M115" s="20">
        <v>491</v>
      </c>
      <c r="N115" s="3">
        <f t="shared" si="46"/>
        <v>0.74057315233785825</v>
      </c>
      <c r="O115" s="5">
        <f t="shared" si="47"/>
        <v>0.25942684766214175</v>
      </c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>
      <c r="A116" s="27" t="s">
        <v>17</v>
      </c>
      <c r="B116" s="13"/>
      <c r="C116" s="13"/>
      <c r="D116" s="13"/>
      <c r="E116" s="13"/>
      <c r="F116" s="13"/>
      <c r="G116" s="13">
        <v>350</v>
      </c>
      <c r="H116" s="19">
        <v>261</v>
      </c>
      <c r="I116" s="41"/>
      <c r="J116" s="15"/>
      <c r="K116" s="16"/>
      <c r="L116" s="17">
        <f>G116/F115</f>
        <v>1</v>
      </c>
      <c r="M116" s="20">
        <v>459</v>
      </c>
      <c r="N116" s="3">
        <f t="shared" si="46"/>
        <v>0.93482688391038693</v>
      </c>
      <c r="O116" s="5">
        <f t="shared" si="47"/>
        <v>6.517311608961307E-2</v>
      </c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>
      <c r="A117" s="27" t="s">
        <v>18</v>
      </c>
      <c r="B117" s="13"/>
      <c r="C117" s="13"/>
      <c r="D117" s="13"/>
      <c r="E117" s="13"/>
      <c r="F117" s="13"/>
      <c r="G117" s="13">
        <v>154</v>
      </c>
      <c r="H117" s="19">
        <v>79</v>
      </c>
      <c r="I117" s="41"/>
      <c r="J117" s="15"/>
      <c r="K117" s="16"/>
      <c r="L117" s="17"/>
      <c r="M117" s="20">
        <v>186</v>
      </c>
      <c r="N117" s="3">
        <f t="shared" si="46"/>
        <v>0.40522875816993464</v>
      </c>
      <c r="O117" s="5">
        <f t="shared" si="47"/>
        <v>0.59477124183006536</v>
      </c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>
      <c r="A118" s="62" t="s">
        <v>19</v>
      </c>
      <c r="B118" s="13"/>
      <c r="C118" s="13"/>
      <c r="D118" s="13"/>
      <c r="E118" s="13"/>
      <c r="F118" s="13"/>
      <c r="G118" s="13">
        <v>42</v>
      </c>
      <c r="H118" s="19">
        <v>44</v>
      </c>
      <c r="I118" s="41"/>
      <c r="J118" s="15"/>
      <c r="K118" s="16"/>
      <c r="L118" s="17"/>
      <c r="M118" s="20">
        <v>44</v>
      </c>
      <c r="N118" s="3"/>
      <c r="O118" s="5"/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>
      <c r="A119" s="27" t="s">
        <v>20</v>
      </c>
      <c r="B119" s="32"/>
      <c r="C119" s="32"/>
      <c r="D119" s="32"/>
      <c r="E119" s="32"/>
      <c r="F119" s="32"/>
      <c r="G119" s="61">
        <v>17</v>
      </c>
      <c r="H119" s="33">
        <v>21</v>
      </c>
      <c r="I119" s="5"/>
      <c r="J119" s="5"/>
      <c r="K119" s="32"/>
      <c r="L119" s="5"/>
      <c r="M119" s="20">
        <v>19</v>
      </c>
      <c r="N119" s="3"/>
      <c r="O119" s="5"/>
      <c r="W119" s="31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3"/>
      <c r="AJ119" s="3"/>
    </row>
    <row r="120" spans="1:36" ht="12.75" customHeight="1">
      <c r="A120" s="31" t="s">
        <v>21</v>
      </c>
      <c r="B120" s="32"/>
      <c r="C120" s="32"/>
      <c r="D120" s="32"/>
      <c r="E120" s="32"/>
      <c r="F120" s="32"/>
      <c r="G120" s="61">
        <v>8</v>
      </c>
      <c r="H120" s="33">
        <v>4</v>
      </c>
      <c r="I120" s="5"/>
      <c r="J120" s="5"/>
      <c r="K120" s="32"/>
      <c r="L120" s="5"/>
      <c r="M120" s="20">
        <v>15</v>
      </c>
      <c r="N120" s="3"/>
      <c r="O120" s="5"/>
      <c r="W120" s="31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3"/>
      <c r="AJ120" s="3"/>
    </row>
    <row r="121" spans="1:36" ht="12.75" customHeight="1">
      <c r="A121" s="31" t="s">
        <v>22</v>
      </c>
      <c r="B121" s="32"/>
      <c r="C121" s="32"/>
      <c r="D121" s="32"/>
      <c r="E121" s="32"/>
      <c r="F121" s="32"/>
      <c r="G121" s="61">
        <v>3</v>
      </c>
      <c r="H121" s="33">
        <v>1</v>
      </c>
      <c r="I121" s="5"/>
      <c r="J121" s="5"/>
      <c r="K121" s="32"/>
      <c r="L121" s="5"/>
      <c r="M121" s="20">
        <v>5</v>
      </c>
      <c r="N121" s="3"/>
      <c r="O121" s="5"/>
      <c r="W121" s="31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3"/>
      <c r="AJ121" s="3"/>
    </row>
    <row r="122" spans="1:36" ht="12.75" customHeight="1">
      <c r="A122" s="31" t="s">
        <v>33</v>
      </c>
      <c r="B122" s="32"/>
      <c r="C122" s="32"/>
      <c r="D122" s="32"/>
      <c r="E122" s="32"/>
      <c r="F122" s="32"/>
      <c r="G122" s="61">
        <v>3</v>
      </c>
      <c r="H122" s="33"/>
      <c r="I122" s="5"/>
      <c r="J122" s="5"/>
      <c r="K122" s="32"/>
      <c r="L122" s="5"/>
      <c r="M122" s="20">
        <v>3</v>
      </c>
      <c r="N122" s="3"/>
      <c r="O122" s="5"/>
      <c r="W122" s="31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3"/>
      <c r="AJ122" s="3"/>
    </row>
    <row r="123" spans="1:36" ht="12.75" customHeight="1">
      <c r="A123" s="31" t="s">
        <v>34</v>
      </c>
      <c r="B123" s="32"/>
      <c r="C123" s="32"/>
      <c r="D123" s="32"/>
      <c r="E123" s="32"/>
      <c r="F123" s="32"/>
      <c r="G123" s="61">
        <v>7</v>
      </c>
      <c r="H123" s="33">
        <v>3</v>
      </c>
      <c r="I123" s="5"/>
      <c r="J123" s="5"/>
      <c r="K123" s="32"/>
      <c r="L123" s="5"/>
      <c r="M123" s="20"/>
      <c r="N123" s="3"/>
      <c r="O123" s="5"/>
      <c r="W123" s="31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3"/>
      <c r="AJ123" s="3"/>
    </row>
    <row r="124" spans="1:36" ht="12.75" customHeight="1">
      <c r="B124" s="32"/>
      <c r="C124" s="32"/>
      <c r="D124" s="32"/>
      <c r="E124" s="32"/>
      <c r="F124" s="32"/>
      <c r="G124" s="32"/>
      <c r="H124" s="33">
        <f>SUM(H115:H123)</f>
        <v>418</v>
      </c>
      <c r="I124" s="5">
        <f>SUM(H114:H116)/B111</f>
        <v>0.31695906432748538</v>
      </c>
      <c r="J124" s="5">
        <f>H124/B111</f>
        <v>0.48888888888888887</v>
      </c>
      <c r="K124" s="5">
        <f>J124-I124</f>
        <v>0.17192982456140349</v>
      </c>
      <c r="L124" s="5"/>
      <c r="M124" s="20"/>
      <c r="N124" s="3"/>
      <c r="O124" s="5"/>
      <c r="W124" s="31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3"/>
      <c r="AJ124" s="3"/>
    </row>
    <row r="125" spans="1:36" ht="12.75" customHeight="1">
      <c r="A125" s="35" t="s">
        <v>28</v>
      </c>
      <c r="B125" s="35"/>
      <c r="C125" s="35"/>
      <c r="D125" s="36"/>
      <c r="E125" s="36"/>
      <c r="G125" s="37">
        <f>((H114*4)+(H115*5)+(H116*6)+(H117*7)+(H119*8)+(H120*9))/H124</f>
        <v>5.6650717703349285</v>
      </c>
      <c r="I125" s="5"/>
      <c r="J125" s="5"/>
      <c r="L125" s="5"/>
      <c r="M125" s="6"/>
      <c r="N125" s="6"/>
      <c r="O125" s="5"/>
      <c r="W125" s="32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ht="12.75" customHeight="1">
      <c r="I126" s="5"/>
      <c r="J126" s="5"/>
      <c r="L126" s="5"/>
      <c r="M126" s="6"/>
      <c r="N126" s="6"/>
      <c r="O126" s="5"/>
      <c r="W126" s="3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ht="12.75" customHeight="1">
      <c r="I127" s="5"/>
      <c r="J127" s="5"/>
      <c r="L127" s="5"/>
      <c r="M127" s="6"/>
      <c r="N127" s="6"/>
      <c r="O127" s="5"/>
      <c r="W127" s="32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ht="12.75" customHeight="1">
      <c r="A128" s="44" t="s">
        <v>49</v>
      </c>
      <c r="I128" s="5"/>
      <c r="J128" s="5"/>
      <c r="L128" s="5"/>
      <c r="M128" s="6"/>
      <c r="N128" s="6"/>
      <c r="O128" s="5"/>
      <c r="W128" s="44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3"/>
      <c r="AJ128" s="3"/>
    </row>
    <row r="129" spans="1:36" ht="25.5" customHeight="1">
      <c r="B129" s="185" t="s">
        <v>1</v>
      </c>
      <c r="C129" s="186"/>
      <c r="D129" s="186"/>
      <c r="E129" s="186"/>
      <c r="F129" s="186"/>
      <c r="G129" s="186"/>
      <c r="I129" s="7" t="s">
        <v>2</v>
      </c>
      <c r="J129" s="7" t="s">
        <v>3</v>
      </c>
      <c r="K129" s="8" t="s">
        <v>4</v>
      </c>
      <c r="L129" s="7" t="s">
        <v>5</v>
      </c>
      <c r="M129" s="9" t="s">
        <v>6</v>
      </c>
      <c r="N129" s="9" t="s">
        <v>7</v>
      </c>
      <c r="O129" s="10" t="s">
        <v>8</v>
      </c>
      <c r="W129" s="32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ht="12.75" customHeight="1">
      <c r="A130" s="12" t="s">
        <v>9</v>
      </c>
      <c r="B130" s="13">
        <v>1</v>
      </c>
      <c r="C130" s="13">
        <v>2</v>
      </c>
      <c r="D130" s="13">
        <v>3</v>
      </c>
      <c r="E130" s="13">
        <v>4</v>
      </c>
      <c r="F130" s="13">
        <v>5</v>
      </c>
      <c r="G130" s="13">
        <v>6</v>
      </c>
      <c r="H130" s="14" t="s">
        <v>10</v>
      </c>
      <c r="I130" s="41"/>
      <c r="J130" s="15"/>
      <c r="K130" s="16"/>
      <c r="L130" s="17"/>
      <c r="M130" s="6"/>
      <c r="N130" s="6"/>
      <c r="O130" s="5"/>
      <c r="W130" s="4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3"/>
      <c r="AJ130" s="3"/>
    </row>
    <row r="131" spans="1:36" ht="12.75" customHeight="1">
      <c r="A131" s="27" t="s">
        <v>13</v>
      </c>
      <c r="B131" s="13">
        <v>109</v>
      </c>
      <c r="C131" s="13"/>
      <c r="D131" s="13"/>
      <c r="E131" s="13"/>
      <c r="F131" s="13"/>
      <c r="G131" s="13"/>
      <c r="H131" s="19"/>
      <c r="I131" s="41"/>
      <c r="J131" s="15"/>
      <c r="K131" s="16"/>
      <c r="L131" s="17"/>
      <c r="M131" s="20">
        <f>B131</f>
        <v>109</v>
      </c>
      <c r="N131" s="6"/>
      <c r="O131" s="5"/>
      <c r="W131" s="31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>
      <c r="A132" s="27" t="s">
        <v>14</v>
      </c>
      <c r="B132" s="13"/>
      <c r="C132" s="13">
        <v>65</v>
      </c>
      <c r="D132" s="13"/>
      <c r="E132" s="13"/>
      <c r="F132" s="13"/>
      <c r="G132" s="13"/>
      <c r="H132" s="19"/>
      <c r="I132" s="41"/>
      <c r="J132" s="15"/>
      <c r="K132" s="16"/>
      <c r="L132" s="17">
        <f>C132/B131</f>
        <v>0.59633027522935778</v>
      </c>
      <c r="M132" s="20">
        <v>66</v>
      </c>
      <c r="N132" s="3">
        <f t="shared" ref="N132:N137" si="48">M132/M131</f>
        <v>0.60550458715596334</v>
      </c>
      <c r="O132" s="5">
        <f t="shared" ref="O132:O137" si="49">100%-N132</f>
        <v>0.39449541284403666</v>
      </c>
      <c r="W132" s="31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3"/>
      <c r="AJ132" s="3"/>
    </row>
    <row r="133" spans="1:36" ht="12.75" customHeight="1">
      <c r="A133" s="27" t="s">
        <v>15</v>
      </c>
      <c r="B133" s="13"/>
      <c r="C133" s="13"/>
      <c r="D133" s="13">
        <v>65</v>
      </c>
      <c r="E133" s="13"/>
      <c r="F133" s="13"/>
      <c r="G133" s="13"/>
      <c r="H133" s="19"/>
      <c r="I133" s="41"/>
      <c r="J133" s="15"/>
      <c r="K133" s="16"/>
      <c r="L133" s="17">
        <f>D133/C132</f>
        <v>1</v>
      </c>
      <c r="M133" s="20">
        <v>112</v>
      </c>
      <c r="N133" s="3">
        <f t="shared" si="48"/>
        <v>1.696969696969697</v>
      </c>
      <c r="O133" s="5">
        <f t="shared" si="49"/>
        <v>-0.69696969696969702</v>
      </c>
      <c r="W133" s="31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3"/>
      <c r="AJ133" s="3"/>
    </row>
    <row r="134" spans="1:36" ht="12.75" customHeight="1">
      <c r="A134" s="27" t="s">
        <v>16</v>
      </c>
      <c r="B134" s="13"/>
      <c r="C134" s="13"/>
      <c r="D134" s="13"/>
      <c r="E134" s="13">
        <v>37</v>
      </c>
      <c r="F134" s="13"/>
      <c r="G134" s="13"/>
      <c r="H134" s="19">
        <v>3</v>
      </c>
      <c r="I134" s="41"/>
      <c r="J134" s="15"/>
      <c r="K134" s="16"/>
      <c r="L134" s="17">
        <f>E134/D133</f>
        <v>0.56923076923076921</v>
      </c>
      <c r="M134" s="20">
        <v>45</v>
      </c>
      <c r="N134" s="3">
        <f t="shared" si="48"/>
        <v>0.4017857142857143</v>
      </c>
      <c r="O134" s="5">
        <f t="shared" si="49"/>
        <v>0.5982142857142857</v>
      </c>
      <c r="W134" s="31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3"/>
      <c r="AJ134" s="3"/>
    </row>
    <row r="135" spans="1:36" ht="12.75" customHeight="1">
      <c r="A135" s="27" t="s">
        <v>17</v>
      </c>
      <c r="B135" s="13"/>
      <c r="C135" s="13"/>
      <c r="D135" s="13"/>
      <c r="E135" s="13"/>
      <c r="F135" s="13">
        <v>25</v>
      </c>
      <c r="G135" s="13"/>
      <c r="H135" s="19">
        <v>6</v>
      </c>
      <c r="I135" s="41"/>
      <c r="J135" s="15"/>
      <c r="K135" s="16"/>
      <c r="L135" s="17">
        <f>F135/E134</f>
        <v>0.67567567567567566</v>
      </c>
      <c r="M135" s="20">
        <v>37</v>
      </c>
      <c r="N135" s="3">
        <f t="shared" si="48"/>
        <v>0.82222222222222219</v>
      </c>
      <c r="O135" s="5">
        <f t="shared" si="49"/>
        <v>0.17777777777777781</v>
      </c>
      <c r="W135" s="31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3"/>
      <c r="AJ135" s="3"/>
    </row>
    <row r="136" spans="1:36" ht="12.75" customHeight="1">
      <c r="A136" s="27" t="s">
        <v>18</v>
      </c>
      <c r="B136" s="13"/>
      <c r="C136" s="13"/>
      <c r="D136" s="13"/>
      <c r="E136" s="13"/>
      <c r="F136" s="13"/>
      <c r="G136" s="13">
        <v>25</v>
      </c>
      <c r="H136" s="19">
        <v>12</v>
      </c>
      <c r="I136" s="41"/>
      <c r="J136" s="15"/>
      <c r="K136" s="16"/>
      <c r="L136" s="17">
        <f>G136/F135</f>
        <v>1</v>
      </c>
      <c r="M136" s="20">
        <v>52</v>
      </c>
      <c r="N136" s="3">
        <f t="shared" si="48"/>
        <v>1.4054054054054055</v>
      </c>
      <c r="O136" s="5">
        <f t="shared" si="49"/>
        <v>-0.40540540540540548</v>
      </c>
      <c r="W136" s="31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3"/>
      <c r="AJ136" s="3"/>
    </row>
    <row r="137" spans="1:36" ht="12.75" customHeight="1">
      <c r="A137" s="27" t="s">
        <v>19</v>
      </c>
      <c r="B137" s="13"/>
      <c r="C137" s="13"/>
      <c r="D137" s="13"/>
      <c r="E137" s="13"/>
      <c r="F137" s="13"/>
      <c r="G137" s="13">
        <v>11</v>
      </c>
      <c r="H137" s="19">
        <v>11</v>
      </c>
      <c r="I137" s="41"/>
      <c r="J137" s="15"/>
      <c r="K137" s="16"/>
      <c r="L137" s="17"/>
      <c r="M137" s="20">
        <v>13</v>
      </c>
      <c r="N137" s="3">
        <f t="shared" si="48"/>
        <v>0.25</v>
      </c>
      <c r="O137" s="5">
        <f t="shared" si="49"/>
        <v>0.75</v>
      </c>
      <c r="W137" s="31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3"/>
      <c r="AJ137" s="3"/>
    </row>
    <row r="138" spans="1:36" ht="12.75" customHeight="1">
      <c r="A138" s="27" t="s">
        <v>20</v>
      </c>
      <c r="B138" s="32"/>
      <c r="C138" s="32"/>
      <c r="D138" s="32"/>
      <c r="E138" s="32"/>
      <c r="F138" s="32"/>
      <c r="G138" s="32">
        <v>6</v>
      </c>
      <c r="H138" s="33">
        <v>3</v>
      </c>
      <c r="I138" s="5"/>
      <c r="J138" s="5"/>
      <c r="K138" s="32"/>
      <c r="L138" s="5"/>
      <c r="M138" s="20">
        <v>6</v>
      </c>
      <c r="N138" s="3"/>
      <c r="O138" s="5"/>
      <c r="W138" s="31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3"/>
      <c r="AJ138" s="3"/>
    </row>
    <row r="139" spans="1:36" ht="12.75" customHeight="1">
      <c r="A139" s="31" t="s">
        <v>21</v>
      </c>
      <c r="B139" s="32"/>
      <c r="C139" s="32"/>
      <c r="D139" s="32"/>
      <c r="E139" s="32"/>
      <c r="F139" s="32"/>
      <c r="G139" s="32">
        <v>5</v>
      </c>
      <c r="H139" s="33">
        <v>2</v>
      </c>
      <c r="I139" s="5"/>
      <c r="J139" s="5"/>
      <c r="K139" s="32"/>
      <c r="L139" s="5"/>
      <c r="M139" s="20">
        <v>5</v>
      </c>
      <c r="N139" s="3"/>
      <c r="O139" s="5"/>
      <c r="W139" s="31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3"/>
      <c r="AJ139" s="3"/>
    </row>
    <row r="140" spans="1:36" ht="12.75" customHeight="1">
      <c r="A140" s="31" t="s">
        <v>22</v>
      </c>
      <c r="B140" s="32"/>
      <c r="C140" s="32"/>
      <c r="D140" s="32"/>
      <c r="E140" s="32"/>
      <c r="F140" s="32"/>
      <c r="G140" s="32">
        <v>2</v>
      </c>
      <c r="H140" s="33"/>
      <c r="I140" s="5"/>
      <c r="J140" s="5"/>
      <c r="K140" s="32"/>
      <c r="L140" s="5"/>
      <c r="M140" s="20">
        <v>3</v>
      </c>
      <c r="N140" s="3"/>
      <c r="O140" s="5"/>
      <c r="W140" s="31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3"/>
      <c r="AJ140" s="3"/>
    </row>
    <row r="141" spans="1:36" ht="12.75" customHeight="1">
      <c r="A141" s="31" t="s">
        <v>33</v>
      </c>
      <c r="B141" s="32"/>
      <c r="C141" s="32"/>
      <c r="D141" s="32"/>
      <c r="E141" s="32"/>
      <c r="F141" s="32"/>
      <c r="G141" s="32"/>
      <c r="H141" s="33">
        <v>1</v>
      </c>
      <c r="I141" s="5"/>
      <c r="J141" s="5"/>
      <c r="K141" s="32"/>
      <c r="L141" s="5"/>
      <c r="M141" s="20"/>
      <c r="N141" s="3"/>
      <c r="O141" s="5"/>
      <c r="W141" s="31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3"/>
      <c r="AJ141" s="3"/>
    </row>
    <row r="142" spans="1:36" ht="12.75" customHeight="1">
      <c r="A142" s="31" t="s">
        <v>34</v>
      </c>
      <c r="B142" s="32"/>
      <c r="C142" s="32"/>
      <c r="D142" s="32"/>
      <c r="E142" s="32"/>
      <c r="F142" s="32"/>
      <c r="G142" s="32">
        <v>1</v>
      </c>
      <c r="H142" s="33"/>
      <c r="I142" s="5"/>
      <c r="J142" s="5"/>
      <c r="K142" s="32"/>
      <c r="L142" s="5"/>
      <c r="M142" s="20">
        <v>1</v>
      </c>
      <c r="N142" s="3"/>
      <c r="O142" s="5"/>
      <c r="W142" s="31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3"/>
      <c r="AJ142" s="3"/>
    </row>
    <row r="143" spans="1:36" ht="12.75" customHeight="1">
      <c r="A143" s="31" t="s">
        <v>36</v>
      </c>
      <c r="B143" s="32"/>
      <c r="C143" s="32"/>
      <c r="D143" s="32"/>
      <c r="E143" s="32"/>
      <c r="F143" s="32"/>
      <c r="G143" s="32">
        <v>1</v>
      </c>
      <c r="H143" s="33"/>
      <c r="I143" s="5"/>
      <c r="J143" s="5"/>
      <c r="K143" s="32"/>
      <c r="L143" s="5"/>
      <c r="M143" s="20">
        <v>1</v>
      </c>
      <c r="N143" s="3"/>
      <c r="O143" s="5"/>
      <c r="W143" s="31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3"/>
      <c r="AJ143" s="3"/>
    </row>
    <row r="144" spans="1:36" ht="12.75" customHeight="1">
      <c r="A144" s="31" t="s">
        <v>37</v>
      </c>
      <c r="B144" s="32"/>
      <c r="C144" s="32"/>
      <c r="D144" s="32"/>
      <c r="E144" s="32">
        <v>1</v>
      </c>
      <c r="F144" s="32"/>
      <c r="G144" s="32"/>
      <c r="H144" s="33"/>
      <c r="I144" s="5"/>
      <c r="J144" s="5"/>
      <c r="K144" s="32"/>
      <c r="L144" s="5"/>
      <c r="M144" s="20">
        <v>1</v>
      </c>
      <c r="N144" s="3"/>
      <c r="O144" s="5"/>
      <c r="W144" s="31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3"/>
      <c r="AJ144" s="3"/>
    </row>
    <row r="145" spans="1:36" ht="12.75" customHeight="1">
      <c r="A145" s="31" t="s">
        <v>38</v>
      </c>
      <c r="B145" s="32"/>
      <c r="C145" s="32"/>
      <c r="D145" s="32"/>
      <c r="E145" s="32"/>
      <c r="F145" s="32"/>
      <c r="G145" s="32">
        <v>2</v>
      </c>
      <c r="H145" s="33">
        <v>1</v>
      </c>
      <c r="I145" s="5"/>
      <c r="J145" s="5"/>
      <c r="K145" s="32"/>
      <c r="L145" s="5"/>
      <c r="M145" s="20">
        <v>2</v>
      </c>
      <c r="N145" s="3"/>
      <c r="O145" s="5"/>
      <c r="W145" s="31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>
      <c r="H146" s="32">
        <f>SUM(H134:H145)</f>
        <v>39</v>
      </c>
      <c r="I146" s="5">
        <f>SUM(H134:H136)/B131</f>
        <v>0.19266055045871561</v>
      </c>
      <c r="J146" s="5">
        <f>H146/B131</f>
        <v>0.3577981651376147</v>
      </c>
      <c r="K146" s="5">
        <f>J146-I146</f>
        <v>0.16513761467889909</v>
      </c>
      <c r="L146" s="5"/>
      <c r="M146" s="6"/>
      <c r="N146" s="6"/>
      <c r="O146" s="5"/>
      <c r="W146" s="32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ht="12.75" customHeight="1">
      <c r="A147" s="35" t="s">
        <v>28</v>
      </c>
      <c r="B147" s="35"/>
      <c r="C147" s="35"/>
      <c r="D147" s="36"/>
      <c r="E147" s="36"/>
      <c r="G147" s="37">
        <f>((H134*4)+(H135*5)+(H136*6)+(H137*7)+(H138*8)+(H139*9))/H146</f>
        <v>5.9743589743589745</v>
      </c>
      <c r="I147" s="5"/>
      <c r="J147" s="5"/>
      <c r="L147" s="5"/>
      <c r="M147" s="6"/>
      <c r="N147" s="6"/>
      <c r="O147" s="5"/>
      <c r="W147" s="32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ht="12.75" customHeight="1">
      <c r="I148" s="5"/>
      <c r="J148" s="5"/>
      <c r="L148" s="5"/>
      <c r="M148" s="6"/>
      <c r="N148" s="6"/>
      <c r="O148" s="5"/>
      <c r="W148" s="32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ht="12.75" customHeight="1">
      <c r="A149" s="44" t="s">
        <v>50</v>
      </c>
      <c r="I149" s="5"/>
      <c r="J149" s="5"/>
      <c r="L149" s="5"/>
      <c r="M149" s="6"/>
      <c r="N149" s="6"/>
      <c r="O149" s="5"/>
      <c r="W149" s="44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3"/>
      <c r="AJ149" s="3"/>
    </row>
    <row r="150" spans="1:36" ht="25.5" customHeight="1">
      <c r="B150" s="185" t="s">
        <v>1</v>
      </c>
      <c r="C150" s="186"/>
      <c r="D150" s="186"/>
      <c r="E150" s="186"/>
      <c r="F150" s="186"/>
      <c r="G150" s="186"/>
      <c r="I150" s="7" t="s">
        <v>2</v>
      </c>
      <c r="J150" s="7" t="s">
        <v>3</v>
      </c>
      <c r="K150" s="8" t="s">
        <v>4</v>
      </c>
      <c r="L150" s="7" t="s">
        <v>5</v>
      </c>
      <c r="M150" s="9" t="s">
        <v>6</v>
      </c>
      <c r="N150" s="9" t="s">
        <v>7</v>
      </c>
      <c r="O150" s="10" t="s">
        <v>8</v>
      </c>
      <c r="W150" s="32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ht="12.75" customHeight="1">
      <c r="A151" s="12" t="s">
        <v>9</v>
      </c>
      <c r="B151" s="13">
        <v>1</v>
      </c>
      <c r="C151" s="13">
        <v>2</v>
      </c>
      <c r="D151" s="13">
        <v>3</v>
      </c>
      <c r="E151" s="13">
        <v>4</v>
      </c>
      <c r="F151" s="13">
        <v>5</v>
      </c>
      <c r="G151" s="13">
        <v>6</v>
      </c>
      <c r="H151" s="14" t="s">
        <v>10</v>
      </c>
      <c r="I151" s="41"/>
      <c r="J151" s="15"/>
      <c r="K151" s="16"/>
      <c r="L151" s="17"/>
      <c r="M151" s="6"/>
      <c r="N151" s="6"/>
      <c r="O151" s="5"/>
      <c r="W151" s="4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3"/>
      <c r="AJ151" s="3"/>
    </row>
    <row r="152" spans="1:36" ht="12.75" customHeight="1">
      <c r="A152" s="27" t="s">
        <v>14</v>
      </c>
      <c r="B152" s="13">
        <v>936</v>
      </c>
      <c r="C152" s="13"/>
      <c r="D152" s="13"/>
      <c r="E152" s="13"/>
      <c r="F152" s="13"/>
      <c r="G152" s="13"/>
      <c r="H152" s="19"/>
      <c r="I152" s="41"/>
      <c r="J152" s="15"/>
      <c r="K152" s="16"/>
      <c r="L152" s="17"/>
      <c r="M152" s="20">
        <f>B152</f>
        <v>936</v>
      </c>
      <c r="N152" s="6"/>
      <c r="O152" s="5"/>
      <c r="W152" s="31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3"/>
      <c r="AJ152" s="3"/>
    </row>
    <row r="153" spans="1:36" ht="12.75" customHeight="1">
      <c r="A153" s="27" t="s">
        <v>15</v>
      </c>
      <c r="B153" s="13"/>
      <c r="C153" s="13">
        <v>936</v>
      </c>
      <c r="D153" s="13"/>
      <c r="E153" s="13"/>
      <c r="F153" s="13"/>
      <c r="G153" s="13"/>
      <c r="H153" s="19"/>
      <c r="I153" s="41"/>
      <c r="J153" s="15"/>
      <c r="K153" s="16"/>
      <c r="L153" s="17">
        <f>C153/B152</f>
        <v>1</v>
      </c>
      <c r="M153" s="20">
        <v>936</v>
      </c>
      <c r="N153" s="3">
        <f t="shared" ref="N153:N157" si="50">M153/M152</f>
        <v>1</v>
      </c>
      <c r="O153" s="5">
        <f t="shared" ref="O153:O157" si="51">100%-N153</f>
        <v>0</v>
      </c>
      <c r="W153" s="31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3"/>
      <c r="AJ153" s="3"/>
    </row>
    <row r="154" spans="1:36" ht="12.75" customHeight="1">
      <c r="A154" s="27" t="s">
        <v>16</v>
      </c>
      <c r="B154" s="13"/>
      <c r="C154" s="13"/>
      <c r="D154" s="13">
        <v>549</v>
      </c>
      <c r="E154" s="13"/>
      <c r="F154" s="13"/>
      <c r="G154" s="13"/>
      <c r="H154" s="19"/>
      <c r="I154" s="41"/>
      <c r="J154" s="15"/>
      <c r="K154" s="16"/>
      <c r="L154" s="17">
        <f>D154/C153</f>
        <v>0.58653846153846156</v>
      </c>
      <c r="M154" s="20">
        <v>627</v>
      </c>
      <c r="N154" s="3">
        <f t="shared" si="50"/>
        <v>0.66987179487179482</v>
      </c>
      <c r="O154" s="5">
        <f t="shared" si="51"/>
        <v>0.33012820512820518</v>
      </c>
      <c r="W154" s="31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3"/>
      <c r="AJ154" s="3"/>
    </row>
    <row r="155" spans="1:36" ht="12.75" customHeight="1">
      <c r="A155" s="27" t="s">
        <v>17</v>
      </c>
      <c r="B155" s="13"/>
      <c r="C155" s="13"/>
      <c r="D155" s="13"/>
      <c r="E155" s="13">
        <v>459</v>
      </c>
      <c r="F155" s="13"/>
      <c r="G155" s="13"/>
      <c r="H155" s="19">
        <v>2</v>
      </c>
      <c r="I155" s="41"/>
      <c r="J155" s="15"/>
      <c r="K155" s="16"/>
      <c r="L155" s="17">
        <f>E155/D154</f>
        <v>0.83606557377049184</v>
      </c>
      <c r="M155" s="20">
        <v>592</v>
      </c>
      <c r="N155" s="3">
        <f t="shared" si="50"/>
        <v>0.94417862838915467</v>
      </c>
      <c r="O155" s="5">
        <f t="shared" si="51"/>
        <v>5.5821371610845327E-2</v>
      </c>
      <c r="W155" s="31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3"/>
      <c r="AJ155" s="3"/>
    </row>
    <row r="156" spans="1:36" ht="12.75" customHeight="1">
      <c r="A156" s="27" t="s">
        <v>18</v>
      </c>
      <c r="B156" s="13"/>
      <c r="C156" s="13"/>
      <c r="D156" s="13"/>
      <c r="E156" s="13"/>
      <c r="F156" s="13">
        <v>459</v>
      </c>
      <c r="G156" s="13"/>
      <c r="H156" s="19">
        <v>2</v>
      </c>
      <c r="I156" s="41"/>
      <c r="J156" s="15"/>
      <c r="K156" s="16"/>
      <c r="L156" s="17">
        <f>F156/E155</f>
        <v>1</v>
      </c>
      <c r="M156" s="20">
        <v>512</v>
      </c>
      <c r="N156" s="3">
        <f t="shared" si="50"/>
        <v>0.86486486486486491</v>
      </c>
      <c r="O156" s="5">
        <f t="shared" si="51"/>
        <v>0.13513513513513509</v>
      </c>
      <c r="W156" s="31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3"/>
      <c r="AJ156" s="3"/>
    </row>
    <row r="157" spans="1:36" ht="12.75" customHeight="1">
      <c r="A157" s="62" t="s">
        <v>19</v>
      </c>
      <c r="B157" s="13"/>
      <c r="C157" s="13"/>
      <c r="D157" s="13"/>
      <c r="E157" s="13"/>
      <c r="F157" s="13"/>
      <c r="G157" s="13">
        <v>459</v>
      </c>
      <c r="H157" s="33">
        <v>306</v>
      </c>
      <c r="I157" s="41"/>
      <c r="J157" s="15"/>
      <c r="K157" s="16"/>
      <c r="L157" s="17">
        <f>G157/F156</f>
        <v>1</v>
      </c>
      <c r="M157" s="20">
        <v>500</v>
      </c>
      <c r="N157" s="3">
        <f t="shared" si="50"/>
        <v>0.9765625</v>
      </c>
      <c r="O157" s="5">
        <f t="shared" si="51"/>
        <v>2.34375E-2</v>
      </c>
      <c r="W157" s="31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3"/>
      <c r="AJ157" s="3"/>
    </row>
    <row r="158" spans="1:36" ht="12.75" customHeight="1">
      <c r="A158" s="27" t="s">
        <v>20</v>
      </c>
      <c r="B158" s="32"/>
      <c r="C158" s="32"/>
      <c r="D158" s="32"/>
      <c r="E158" s="32"/>
      <c r="F158" s="32"/>
      <c r="G158" s="32">
        <v>105</v>
      </c>
      <c r="H158" s="33">
        <v>53</v>
      </c>
      <c r="I158" s="5"/>
      <c r="J158" s="5"/>
      <c r="K158" s="32"/>
      <c r="L158" s="5"/>
      <c r="M158" s="20">
        <v>111</v>
      </c>
      <c r="N158" s="3"/>
      <c r="O158" s="5"/>
      <c r="W158" s="31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3"/>
      <c r="AJ158" s="3"/>
    </row>
    <row r="159" spans="1:36" ht="12.75" customHeight="1">
      <c r="A159" s="31" t="s">
        <v>21</v>
      </c>
      <c r="B159" s="32"/>
      <c r="C159" s="32"/>
      <c r="D159" s="32"/>
      <c r="E159" s="32"/>
      <c r="F159" s="32"/>
      <c r="G159" s="32">
        <v>59</v>
      </c>
      <c r="H159" s="33">
        <v>21</v>
      </c>
      <c r="I159" s="5"/>
      <c r="J159" s="5"/>
      <c r="K159" s="32"/>
      <c r="L159" s="5"/>
      <c r="M159" s="20">
        <v>67</v>
      </c>
      <c r="N159" s="3"/>
      <c r="O159" s="5"/>
      <c r="W159" s="31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3"/>
      <c r="AJ159" s="3"/>
    </row>
    <row r="160" spans="1:36" ht="12.75" customHeight="1">
      <c r="A160" s="31" t="s">
        <v>22</v>
      </c>
      <c r="B160" s="32"/>
      <c r="C160" s="32"/>
      <c r="D160" s="32"/>
      <c r="E160" s="32"/>
      <c r="F160" s="32"/>
      <c r="G160" s="32">
        <v>16</v>
      </c>
      <c r="H160" s="33">
        <v>9</v>
      </c>
      <c r="I160" s="5"/>
      <c r="J160" s="5"/>
      <c r="K160" s="32"/>
      <c r="L160" s="5"/>
      <c r="M160" s="20">
        <v>17</v>
      </c>
      <c r="N160" s="3"/>
      <c r="O160" s="5"/>
      <c r="W160" s="31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>
      <c r="A161" s="31" t="s">
        <v>33</v>
      </c>
      <c r="B161" s="32"/>
      <c r="C161" s="32"/>
      <c r="D161" s="32"/>
      <c r="E161" s="32"/>
      <c r="F161" s="32"/>
      <c r="G161" s="32">
        <v>10</v>
      </c>
      <c r="H161" s="33">
        <v>4</v>
      </c>
      <c r="I161" s="5"/>
      <c r="J161" s="5"/>
      <c r="K161" s="32"/>
      <c r="L161" s="5"/>
      <c r="M161" s="20">
        <v>10</v>
      </c>
      <c r="N161" s="3"/>
      <c r="O161" s="5"/>
      <c r="W161" s="31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>
      <c r="A162" s="31" t="s">
        <v>34</v>
      </c>
      <c r="B162" s="32"/>
      <c r="C162" s="32"/>
      <c r="D162" s="32"/>
      <c r="E162" s="32"/>
      <c r="F162" s="32"/>
      <c r="G162" s="32">
        <v>4</v>
      </c>
      <c r="H162" s="33">
        <v>2</v>
      </c>
      <c r="I162" s="5"/>
      <c r="J162" s="5"/>
      <c r="K162" s="32"/>
      <c r="L162" s="5"/>
      <c r="M162" s="20">
        <v>6</v>
      </c>
      <c r="N162" s="3"/>
      <c r="O162" s="5"/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>
      <c r="A163" s="31" t="s">
        <v>36</v>
      </c>
      <c r="B163" s="32"/>
      <c r="C163" s="32"/>
      <c r="D163" s="32"/>
      <c r="E163" s="32"/>
      <c r="F163" s="32"/>
      <c r="G163" s="32">
        <v>2</v>
      </c>
      <c r="H163" s="33"/>
      <c r="I163" s="5"/>
      <c r="J163" s="5"/>
      <c r="K163" s="32"/>
      <c r="L163" s="5"/>
      <c r="M163" s="20">
        <v>2</v>
      </c>
      <c r="N163" s="3"/>
      <c r="O163" s="5"/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>
      <c r="A164" s="31" t="s">
        <v>37</v>
      </c>
      <c r="B164" s="32"/>
      <c r="C164" s="32"/>
      <c r="D164" s="32"/>
      <c r="E164" s="32"/>
      <c r="F164" s="32"/>
      <c r="G164" s="32">
        <v>2</v>
      </c>
      <c r="H164" s="33">
        <v>1</v>
      </c>
      <c r="I164" s="5"/>
      <c r="J164" s="5"/>
      <c r="K164" s="32"/>
      <c r="L164" s="5"/>
      <c r="M164" s="20">
        <v>2</v>
      </c>
      <c r="N164" s="3"/>
      <c r="O164" s="5"/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>
      <c r="H165" s="32">
        <f>SUM(H155:H164)</f>
        <v>400</v>
      </c>
      <c r="I165" s="5">
        <f>SUM(H155:H157)/B152</f>
        <v>0.33119658119658119</v>
      </c>
      <c r="J165" s="5">
        <f>H165/B152</f>
        <v>0.42735042735042733</v>
      </c>
      <c r="K165" s="5">
        <f>J165-I165</f>
        <v>9.6153846153846145E-2</v>
      </c>
      <c r="L165" s="5"/>
      <c r="M165" s="6"/>
      <c r="N165" s="6"/>
      <c r="O165" s="5"/>
      <c r="W165" s="32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ht="12.75" customHeight="1">
      <c r="A166" s="35" t="s">
        <v>28</v>
      </c>
      <c r="B166" s="35"/>
      <c r="C166" s="35"/>
      <c r="D166" s="36"/>
      <c r="E166" s="36"/>
      <c r="G166" s="37">
        <f>((H155*4)+(H156*5)+(H157*6)+(H158*7)+(H159*8)+(H160*9)+(H161*10))/H165</f>
        <v>6.2850000000000001</v>
      </c>
      <c r="I166" s="5"/>
      <c r="J166" s="5"/>
      <c r="L166" s="5"/>
      <c r="M166" s="6"/>
      <c r="N166" s="6"/>
      <c r="O166" s="5"/>
      <c r="W166" s="32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ht="12.75" customHeight="1">
      <c r="G167" s="37"/>
      <c r="I167" s="5"/>
      <c r="J167" s="5"/>
      <c r="L167" s="5"/>
      <c r="M167" s="6"/>
      <c r="N167" s="6"/>
      <c r="O167" s="5"/>
      <c r="W167" s="32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ht="12.75" customHeight="1">
      <c r="A168" s="44" t="s">
        <v>51</v>
      </c>
      <c r="I168" s="5"/>
      <c r="J168" s="5"/>
      <c r="L168" s="5"/>
      <c r="M168" s="6"/>
      <c r="N168" s="6"/>
      <c r="O168" s="5"/>
      <c r="W168" s="44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3"/>
      <c r="AJ168" s="3"/>
    </row>
    <row r="169" spans="1:36" ht="25.5" customHeight="1">
      <c r="B169" s="185" t="s">
        <v>1</v>
      </c>
      <c r="C169" s="186"/>
      <c r="D169" s="186"/>
      <c r="E169" s="186"/>
      <c r="F169" s="186"/>
      <c r="G169" s="186"/>
      <c r="I169" s="7" t="s">
        <v>2</v>
      </c>
      <c r="J169" s="7" t="s">
        <v>3</v>
      </c>
      <c r="K169" s="8" t="s">
        <v>4</v>
      </c>
      <c r="L169" s="7" t="s">
        <v>5</v>
      </c>
      <c r="M169" s="9" t="s">
        <v>6</v>
      </c>
      <c r="N169" s="9" t="s">
        <v>7</v>
      </c>
      <c r="O169" s="10" t="s">
        <v>8</v>
      </c>
      <c r="W169" s="32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ht="12.75" customHeight="1">
      <c r="A170" s="12" t="s">
        <v>9</v>
      </c>
      <c r="B170" s="13">
        <v>1</v>
      </c>
      <c r="C170" s="13">
        <v>2</v>
      </c>
      <c r="D170" s="13">
        <v>3</v>
      </c>
      <c r="E170" s="13">
        <v>4</v>
      </c>
      <c r="F170" s="13">
        <v>5</v>
      </c>
      <c r="G170" s="13">
        <v>6</v>
      </c>
      <c r="H170" s="14" t="s">
        <v>10</v>
      </c>
      <c r="I170" s="41"/>
      <c r="J170" s="15"/>
      <c r="K170" s="16"/>
      <c r="L170" s="17"/>
      <c r="M170" s="6"/>
      <c r="N170" s="6"/>
      <c r="O170" s="5"/>
      <c r="W170" s="4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3"/>
      <c r="AJ170" s="3"/>
    </row>
    <row r="171" spans="1:36" ht="12.75" customHeight="1">
      <c r="A171" s="27" t="s">
        <v>15</v>
      </c>
      <c r="B171" s="13">
        <v>104</v>
      </c>
      <c r="C171" s="13"/>
      <c r="D171" s="13"/>
      <c r="E171" s="13"/>
      <c r="F171" s="13"/>
      <c r="G171" s="13"/>
      <c r="H171" s="19"/>
      <c r="I171" s="41"/>
      <c r="J171" s="15"/>
      <c r="K171" s="16"/>
      <c r="L171" s="17"/>
      <c r="M171" s="20">
        <f>B171</f>
        <v>104</v>
      </c>
      <c r="N171" s="6"/>
      <c r="O171" s="5"/>
      <c r="W171" s="31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3"/>
      <c r="AJ171" s="3"/>
    </row>
    <row r="172" spans="1:36" ht="12.75" customHeight="1">
      <c r="A172" s="27" t="s">
        <v>16</v>
      </c>
      <c r="B172" s="13"/>
      <c r="C172" s="13">
        <v>56</v>
      </c>
      <c r="D172" s="13"/>
      <c r="E172" s="13"/>
      <c r="F172" s="13"/>
      <c r="G172" s="13"/>
      <c r="H172" s="19"/>
      <c r="I172" s="41"/>
      <c r="J172" s="15"/>
      <c r="K172" s="16"/>
      <c r="L172" s="17">
        <f>C172/B171</f>
        <v>0.53846153846153844</v>
      </c>
      <c r="M172" s="20">
        <v>56</v>
      </c>
      <c r="N172" s="3">
        <f t="shared" ref="N172:N176" si="52">M172/M171</f>
        <v>0.53846153846153844</v>
      </c>
      <c r="O172" s="5">
        <f t="shared" ref="O172:O176" si="53">100%-N172</f>
        <v>0.46153846153846156</v>
      </c>
      <c r="W172" s="31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3"/>
      <c r="AJ172" s="3"/>
    </row>
    <row r="173" spans="1:36" ht="12.75" customHeight="1">
      <c r="A173" s="27" t="s">
        <v>17</v>
      </c>
      <c r="B173" s="13"/>
      <c r="C173" s="13"/>
      <c r="D173" s="13">
        <v>39</v>
      </c>
      <c r="E173" s="13"/>
      <c r="F173" s="13"/>
      <c r="G173" s="13"/>
      <c r="H173" s="19"/>
      <c r="I173" s="41"/>
      <c r="J173" s="15"/>
      <c r="K173" s="16"/>
      <c r="L173" s="17">
        <f>D173/C172</f>
        <v>0.6964285714285714</v>
      </c>
      <c r="M173" s="20">
        <v>48</v>
      </c>
      <c r="N173" s="3">
        <f t="shared" si="52"/>
        <v>0.8571428571428571</v>
      </c>
      <c r="O173" s="5">
        <f t="shared" si="53"/>
        <v>0.1428571428571429</v>
      </c>
      <c r="W173" s="31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3"/>
      <c r="AJ173" s="3"/>
    </row>
    <row r="174" spans="1:36" ht="12.75" customHeight="1">
      <c r="A174" s="27" t="s">
        <v>18</v>
      </c>
      <c r="B174" s="13"/>
      <c r="C174" s="13"/>
      <c r="D174" s="13"/>
      <c r="E174" s="13">
        <v>39</v>
      </c>
      <c r="F174" s="13"/>
      <c r="G174" s="13"/>
      <c r="H174" s="19"/>
      <c r="I174" s="41"/>
      <c r="J174" s="15"/>
      <c r="K174" s="16"/>
      <c r="L174" s="17">
        <f>E174/D173</f>
        <v>1</v>
      </c>
      <c r="M174" s="20">
        <v>89</v>
      </c>
      <c r="N174" s="3">
        <f t="shared" si="52"/>
        <v>1.8541666666666667</v>
      </c>
      <c r="O174" s="5">
        <f t="shared" si="53"/>
        <v>-0.85416666666666674</v>
      </c>
      <c r="W174" s="31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3"/>
      <c r="AJ174" s="3"/>
    </row>
    <row r="175" spans="1:36" ht="12.75" customHeight="1">
      <c r="A175" s="62" t="s">
        <v>19</v>
      </c>
      <c r="B175" s="13"/>
      <c r="C175" s="13"/>
      <c r="D175" s="13"/>
      <c r="E175" s="13"/>
      <c r="F175" s="13">
        <v>23</v>
      </c>
      <c r="G175" s="13"/>
      <c r="H175" s="19">
        <v>2</v>
      </c>
      <c r="I175" s="41"/>
      <c r="J175" s="15"/>
      <c r="K175" s="16"/>
      <c r="L175" s="17">
        <f>F175/E174</f>
        <v>0.58974358974358976</v>
      </c>
      <c r="M175" s="20">
        <v>37</v>
      </c>
      <c r="N175" s="3">
        <f t="shared" si="52"/>
        <v>0.4157303370786517</v>
      </c>
      <c r="O175" s="5">
        <f t="shared" si="53"/>
        <v>0.5842696629213483</v>
      </c>
      <c r="W175" s="31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3"/>
      <c r="AJ175" s="3"/>
    </row>
    <row r="176" spans="1:36" ht="12.75" customHeight="1">
      <c r="A176" s="27" t="s">
        <v>20</v>
      </c>
      <c r="B176" s="32"/>
      <c r="C176" s="32"/>
      <c r="D176" s="32"/>
      <c r="E176" s="32"/>
      <c r="F176" s="32"/>
      <c r="G176" s="32">
        <v>23</v>
      </c>
      <c r="H176" s="33">
        <v>18</v>
      </c>
      <c r="I176" s="5"/>
      <c r="J176" s="5"/>
      <c r="K176" s="32"/>
      <c r="L176" s="5">
        <f>G176/F175</f>
        <v>1</v>
      </c>
      <c r="M176" s="20">
        <v>31</v>
      </c>
      <c r="N176" s="3">
        <f t="shared" si="52"/>
        <v>0.83783783783783783</v>
      </c>
      <c r="O176" s="5">
        <f t="shared" si="53"/>
        <v>0.16216216216216217</v>
      </c>
      <c r="W176" s="31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3"/>
      <c r="AJ176" s="3"/>
    </row>
    <row r="177" spans="1:36" ht="12.75" customHeight="1">
      <c r="A177" s="31" t="s">
        <v>21</v>
      </c>
      <c r="B177" s="32"/>
      <c r="C177" s="32"/>
      <c r="D177" s="32"/>
      <c r="E177" s="32"/>
      <c r="F177" s="32"/>
      <c r="G177" s="32">
        <v>10</v>
      </c>
      <c r="H177" s="33">
        <v>2</v>
      </c>
      <c r="I177" s="5"/>
      <c r="J177" s="5"/>
      <c r="K177" s="32"/>
      <c r="L177" s="5"/>
      <c r="M177" s="20">
        <v>17</v>
      </c>
      <c r="N177" s="3"/>
      <c r="O177" s="5"/>
      <c r="W177" s="31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3"/>
      <c r="AJ177" s="3"/>
    </row>
    <row r="178" spans="1:36" ht="12.75" customHeight="1">
      <c r="A178" s="31" t="s">
        <v>22</v>
      </c>
      <c r="B178" s="32"/>
      <c r="C178" s="32"/>
      <c r="D178" s="32"/>
      <c r="E178" s="32"/>
      <c r="F178" s="32"/>
      <c r="G178" s="32">
        <v>8</v>
      </c>
      <c r="H178" s="33">
        <v>4</v>
      </c>
      <c r="I178" s="5"/>
      <c r="J178" s="5"/>
      <c r="K178" s="32"/>
      <c r="L178" s="5"/>
      <c r="M178" s="20">
        <v>8</v>
      </c>
      <c r="N178" s="3"/>
      <c r="O178" s="5"/>
      <c r="W178" s="31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3"/>
      <c r="AJ178" s="3"/>
    </row>
    <row r="179" spans="1:36" ht="12.75" customHeight="1">
      <c r="A179" s="31" t="s">
        <v>33</v>
      </c>
      <c r="B179" s="32"/>
      <c r="C179" s="32"/>
      <c r="D179" s="32"/>
      <c r="E179" s="32"/>
      <c r="F179" s="32"/>
      <c r="G179" s="32">
        <v>3</v>
      </c>
      <c r="H179" s="33">
        <v>3</v>
      </c>
      <c r="I179" s="5"/>
      <c r="J179" s="5"/>
      <c r="K179" s="32"/>
      <c r="L179" s="5"/>
      <c r="M179" s="20">
        <v>3</v>
      </c>
      <c r="N179" s="3"/>
      <c r="O179" s="5"/>
      <c r="W179" s="31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"/>
      <c r="AJ179" s="3"/>
    </row>
    <row r="180" spans="1:36" ht="12.75" customHeight="1">
      <c r="A180" s="31" t="s">
        <v>34</v>
      </c>
      <c r="B180" s="32"/>
      <c r="C180" s="32"/>
      <c r="D180" s="32">
        <v>1</v>
      </c>
      <c r="E180" s="32">
        <v>1</v>
      </c>
      <c r="F180" s="32"/>
      <c r="G180" s="32"/>
      <c r="H180" s="33"/>
      <c r="I180" s="5"/>
      <c r="J180" s="5"/>
      <c r="K180" s="32"/>
      <c r="L180" s="5"/>
      <c r="M180" s="20"/>
      <c r="N180" s="3"/>
      <c r="O180" s="5"/>
      <c r="W180" s="31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>
      <c r="A181" s="31" t="s">
        <v>36</v>
      </c>
      <c r="B181" s="32"/>
      <c r="C181" s="32"/>
      <c r="D181" s="32"/>
      <c r="E181" s="32"/>
      <c r="F181" s="32"/>
      <c r="G181" s="32">
        <v>1</v>
      </c>
      <c r="H181" s="33"/>
      <c r="I181" s="5"/>
      <c r="J181" s="5"/>
      <c r="K181" s="32"/>
      <c r="L181" s="5"/>
      <c r="M181" s="20">
        <v>1</v>
      </c>
      <c r="N181" s="3"/>
      <c r="O181" s="5"/>
      <c r="W181" s="31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3"/>
      <c r="AJ181" s="3"/>
    </row>
    <row r="182" spans="1:36" ht="12.75" customHeight="1">
      <c r="H182" s="32">
        <f>SUM(H175:H179)</f>
        <v>29</v>
      </c>
      <c r="I182" s="5">
        <f>SUM(H175:H176)/B171</f>
        <v>0.19230769230769232</v>
      </c>
      <c r="J182" s="5">
        <f>H182/B171</f>
        <v>0.27884615384615385</v>
      </c>
      <c r="K182" s="5">
        <f>J182-I182</f>
        <v>8.6538461538461536E-2</v>
      </c>
      <c r="L182" s="5"/>
      <c r="M182" s="6"/>
      <c r="N182" s="6"/>
      <c r="O182" s="5"/>
      <c r="W182" s="32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ht="12.75" customHeight="1">
      <c r="A183" s="35" t="s">
        <v>28</v>
      </c>
      <c r="B183" s="35"/>
      <c r="C183" s="35"/>
      <c r="D183" s="36"/>
      <c r="E183" s="36"/>
      <c r="G183" s="37">
        <f>((H175*5)+(H176*6)+(H177*7)+(H178*8)+(H179*9))/H182</f>
        <v>6.5862068965517242</v>
      </c>
      <c r="I183" s="5"/>
      <c r="J183" s="5"/>
      <c r="L183" s="5"/>
      <c r="M183" s="6"/>
      <c r="N183" s="6"/>
      <c r="O183" s="5"/>
      <c r="W183" s="32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ht="12.75" customHeight="1">
      <c r="I184" s="5"/>
      <c r="J184" s="5"/>
      <c r="L184" s="5"/>
      <c r="M184" s="6"/>
      <c r="N184" s="6"/>
      <c r="O184" s="5"/>
      <c r="W184" s="32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ht="12.75" customHeight="1">
      <c r="A185" s="44" t="s">
        <v>52</v>
      </c>
      <c r="I185" s="5"/>
      <c r="J185" s="5"/>
      <c r="L185" s="5"/>
      <c r="M185" s="6"/>
      <c r="N185" s="6"/>
      <c r="O185" s="5"/>
      <c r="W185" s="44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3"/>
      <c r="AJ185" s="3"/>
    </row>
    <row r="186" spans="1:36" ht="25.5" customHeight="1">
      <c r="B186" s="185" t="s">
        <v>1</v>
      </c>
      <c r="C186" s="186"/>
      <c r="D186" s="186"/>
      <c r="E186" s="186"/>
      <c r="F186" s="186"/>
      <c r="G186" s="186"/>
      <c r="I186" s="7" t="s">
        <v>2</v>
      </c>
      <c r="J186" s="7" t="s">
        <v>3</v>
      </c>
      <c r="K186" s="8" t="s">
        <v>4</v>
      </c>
      <c r="L186" s="7" t="s">
        <v>5</v>
      </c>
      <c r="M186" s="9" t="s">
        <v>6</v>
      </c>
      <c r="N186" s="9" t="s">
        <v>7</v>
      </c>
      <c r="O186" s="10" t="s">
        <v>8</v>
      </c>
      <c r="W186" s="32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ht="12.75" customHeight="1">
      <c r="A187" s="12" t="s">
        <v>9</v>
      </c>
      <c r="B187" s="13">
        <v>1</v>
      </c>
      <c r="C187" s="13">
        <v>2</v>
      </c>
      <c r="D187" s="13">
        <v>3</v>
      </c>
      <c r="E187" s="13">
        <v>4</v>
      </c>
      <c r="F187" s="13">
        <v>5</v>
      </c>
      <c r="G187" s="13">
        <v>6</v>
      </c>
      <c r="H187" s="14" t="s">
        <v>10</v>
      </c>
      <c r="I187" s="41"/>
      <c r="J187" s="15"/>
      <c r="K187" s="16"/>
      <c r="L187" s="17"/>
      <c r="M187" s="6"/>
      <c r="N187" s="6"/>
      <c r="O187" s="5"/>
      <c r="W187" s="4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3"/>
      <c r="AJ187" s="3"/>
    </row>
    <row r="188" spans="1:36" ht="12.75" customHeight="1">
      <c r="A188" s="27" t="s">
        <v>16</v>
      </c>
      <c r="B188" s="13">
        <v>883</v>
      </c>
      <c r="C188" s="13"/>
      <c r="D188" s="13"/>
      <c r="E188" s="13"/>
      <c r="F188" s="13"/>
      <c r="G188" s="13"/>
      <c r="H188" s="19"/>
      <c r="I188" s="41"/>
      <c r="J188" s="15"/>
      <c r="K188" s="16"/>
      <c r="L188" s="17"/>
      <c r="M188" s="20">
        <f>B188</f>
        <v>883</v>
      </c>
      <c r="N188" s="6"/>
      <c r="O188" s="5"/>
      <c r="W188" s="31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3"/>
      <c r="AJ188" s="3"/>
    </row>
    <row r="189" spans="1:36" ht="12.75" customHeight="1">
      <c r="A189" s="27" t="s">
        <v>17</v>
      </c>
      <c r="B189" s="13"/>
      <c r="C189" s="13">
        <v>626</v>
      </c>
      <c r="D189" s="13"/>
      <c r="E189" s="13"/>
      <c r="F189" s="13"/>
      <c r="G189" s="13"/>
      <c r="H189" s="19"/>
      <c r="I189" s="41"/>
      <c r="J189" s="15"/>
      <c r="K189" s="16"/>
      <c r="L189" s="17">
        <f>C189/B188</f>
        <v>0.70894677236693093</v>
      </c>
      <c r="M189" s="20">
        <v>630</v>
      </c>
      <c r="N189" s="3">
        <f t="shared" ref="N189:N193" si="54">M189/M188</f>
        <v>0.71347678369195922</v>
      </c>
      <c r="O189" s="5">
        <f t="shared" ref="O189:O193" si="55">100%-N189</f>
        <v>0.28652321630804078</v>
      </c>
      <c r="W189" s="31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3"/>
      <c r="AJ189" s="3"/>
    </row>
    <row r="190" spans="1:36" ht="12.75" customHeight="1">
      <c r="A190" s="27" t="s">
        <v>18</v>
      </c>
      <c r="B190" s="13"/>
      <c r="C190" s="13"/>
      <c r="D190" s="13">
        <v>626</v>
      </c>
      <c r="E190" s="13"/>
      <c r="F190" s="13"/>
      <c r="G190" s="13"/>
      <c r="H190" s="19"/>
      <c r="I190" s="41"/>
      <c r="J190" s="15"/>
      <c r="K190" s="16"/>
      <c r="L190" s="17">
        <f>D190/C189</f>
        <v>1</v>
      </c>
      <c r="M190" s="20">
        <v>620</v>
      </c>
      <c r="N190" s="3">
        <f t="shared" si="54"/>
        <v>0.98412698412698407</v>
      </c>
      <c r="O190" s="5">
        <f t="shared" si="55"/>
        <v>1.5873015873015928E-2</v>
      </c>
      <c r="W190" s="31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3"/>
      <c r="AJ190" s="3"/>
    </row>
    <row r="191" spans="1:36" ht="12.75" customHeight="1">
      <c r="A191" s="62" t="s">
        <v>19</v>
      </c>
      <c r="B191" s="13"/>
      <c r="C191" s="13"/>
      <c r="D191" s="13"/>
      <c r="E191" s="13">
        <v>438</v>
      </c>
      <c r="F191" s="13"/>
      <c r="G191" s="13"/>
      <c r="H191" s="19">
        <v>3</v>
      </c>
      <c r="I191" s="41"/>
      <c r="J191" s="15"/>
      <c r="K191" s="16"/>
      <c r="L191" s="17">
        <f>E191/D190</f>
        <v>0.69968051118210861</v>
      </c>
      <c r="M191" s="20">
        <v>550</v>
      </c>
      <c r="N191" s="3">
        <f t="shared" si="54"/>
        <v>0.88709677419354838</v>
      </c>
      <c r="O191" s="5">
        <f t="shared" si="55"/>
        <v>0.11290322580645162</v>
      </c>
      <c r="W191" s="31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3"/>
      <c r="AJ191" s="3"/>
    </row>
    <row r="192" spans="1:36" ht="12.75" customHeight="1">
      <c r="A192" s="27" t="s">
        <v>20</v>
      </c>
      <c r="B192" s="32"/>
      <c r="C192" s="32"/>
      <c r="D192" s="32"/>
      <c r="E192" s="32"/>
      <c r="F192" s="32">
        <v>438</v>
      </c>
      <c r="G192" s="32"/>
      <c r="H192" s="33">
        <v>3</v>
      </c>
      <c r="I192" s="5"/>
      <c r="J192" s="5"/>
      <c r="K192" s="32"/>
      <c r="L192" s="5">
        <f>F192/E191</f>
        <v>1</v>
      </c>
      <c r="M192" s="20">
        <v>517</v>
      </c>
      <c r="N192" s="3">
        <f t="shared" si="54"/>
        <v>0.94</v>
      </c>
      <c r="O192" s="5">
        <f t="shared" si="55"/>
        <v>6.0000000000000053E-2</v>
      </c>
      <c r="W192" s="31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3"/>
      <c r="AJ192" s="3"/>
    </row>
    <row r="193" spans="1:36" ht="12.75" customHeight="1">
      <c r="A193" s="31" t="s">
        <v>21</v>
      </c>
      <c r="B193" s="32"/>
      <c r="C193" s="32"/>
      <c r="D193" s="32"/>
      <c r="E193" s="32"/>
      <c r="F193" s="32"/>
      <c r="G193" s="32">
        <v>438</v>
      </c>
      <c r="H193" s="33">
        <v>373</v>
      </c>
      <c r="I193" s="5"/>
      <c r="J193" s="5"/>
      <c r="K193" s="32"/>
      <c r="L193" s="5">
        <f>G193/F192</f>
        <v>1</v>
      </c>
      <c r="M193" s="20">
        <v>667</v>
      </c>
      <c r="N193" s="3">
        <f t="shared" si="54"/>
        <v>1.2901353965183753</v>
      </c>
      <c r="O193" s="5">
        <f t="shared" si="55"/>
        <v>-0.29013539651837528</v>
      </c>
      <c r="W193" s="31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3"/>
      <c r="AJ193" s="3"/>
    </row>
    <row r="194" spans="1:36" ht="12.75" customHeight="1">
      <c r="A194" s="31" t="s">
        <v>22</v>
      </c>
      <c r="B194" s="32"/>
      <c r="C194" s="32"/>
      <c r="D194" s="32"/>
      <c r="E194" s="32"/>
      <c r="F194" s="32"/>
      <c r="G194" s="32">
        <v>86</v>
      </c>
      <c r="H194" s="33">
        <v>46</v>
      </c>
      <c r="I194" s="5"/>
      <c r="J194" s="5"/>
      <c r="K194" s="32"/>
      <c r="L194" s="5"/>
      <c r="M194" s="20">
        <v>94</v>
      </c>
      <c r="N194" s="3"/>
      <c r="O194" s="5"/>
      <c r="W194" s="31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3"/>
      <c r="AJ194" s="3"/>
    </row>
    <row r="195" spans="1:36" ht="12.75" customHeight="1">
      <c r="A195" s="31" t="s">
        <v>33</v>
      </c>
      <c r="B195" s="32"/>
      <c r="C195" s="32"/>
      <c r="D195" s="32"/>
      <c r="E195" s="32"/>
      <c r="F195" s="32"/>
      <c r="G195" s="32">
        <v>34</v>
      </c>
      <c r="H195" s="33">
        <v>22</v>
      </c>
      <c r="I195" s="5"/>
      <c r="J195" s="5"/>
      <c r="K195" s="32"/>
      <c r="L195" s="5"/>
      <c r="M195" s="20">
        <v>38</v>
      </c>
      <c r="N195" s="3"/>
      <c r="O195" s="5"/>
      <c r="W195" s="31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3"/>
      <c r="AJ195" s="3"/>
    </row>
    <row r="196" spans="1:36" ht="12.75" customHeight="1">
      <c r="A196" s="31" t="s">
        <v>34</v>
      </c>
      <c r="B196" s="32"/>
      <c r="C196" s="32"/>
      <c r="D196" s="32"/>
      <c r="E196" s="32"/>
      <c r="F196" s="32"/>
      <c r="G196" s="32">
        <v>16</v>
      </c>
      <c r="H196" s="33">
        <v>7</v>
      </c>
      <c r="I196" s="5"/>
      <c r="J196" s="5"/>
      <c r="K196" s="32"/>
      <c r="L196" s="5"/>
      <c r="M196" s="20">
        <v>18</v>
      </c>
      <c r="N196" s="3"/>
      <c r="O196" s="5"/>
      <c r="W196" s="31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3"/>
      <c r="AJ196" s="3"/>
    </row>
    <row r="197" spans="1:36" ht="12.75" customHeight="1">
      <c r="A197" s="31" t="s">
        <v>36</v>
      </c>
      <c r="B197" s="32"/>
      <c r="C197" s="32"/>
      <c r="D197" s="32"/>
      <c r="E197" s="32"/>
      <c r="F197" s="32"/>
      <c r="G197" s="32">
        <v>3</v>
      </c>
      <c r="H197" s="33">
        <v>1</v>
      </c>
      <c r="I197" s="5"/>
      <c r="J197" s="5"/>
      <c r="K197" s="32"/>
      <c r="L197" s="5"/>
      <c r="M197" s="20">
        <v>4</v>
      </c>
      <c r="N197" s="3"/>
      <c r="O197" s="5"/>
      <c r="W197" s="31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3"/>
      <c r="AJ197" s="3"/>
    </row>
    <row r="198" spans="1:36" ht="12.75" customHeight="1">
      <c r="A198" s="31" t="s">
        <v>37</v>
      </c>
      <c r="B198" s="32"/>
      <c r="C198" s="32"/>
      <c r="D198" s="32"/>
      <c r="E198" s="32"/>
      <c r="F198" s="32"/>
      <c r="G198" s="32">
        <v>1</v>
      </c>
      <c r="H198" s="33">
        <v>1</v>
      </c>
      <c r="I198" s="5"/>
      <c r="J198" s="5"/>
      <c r="K198" s="32"/>
      <c r="L198" s="5"/>
      <c r="M198" s="20">
        <v>1</v>
      </c>
      <c r="N198" s="3"/>
      <c r="O198" s="5"/>
      <c r="W198" s="31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3"/>
      <c r="AJ198" s="3"/>
    </row>
    <row r="199" spans="1:36" ht="12.75" customHeight="1">
      <c r="H199" s="32">
        <f>SUM(H191:H198)</f>
        <v>456</v>
      </c>
      <c r="I199" s="5">
        <f>SUM(H191:H193)/B188</f>
        <v>0.42921857304643263</v>
      </c>
      <c r="J199" s="5">
        <f>H199/B188</f>
        <v>0.51642129105322765</v>
      </c>
      <c r="K199" s="5">
        <f>J199-I199</f>
        <v>8.7202718006795021E-2</v>
      </c>
      <c r="L199" s="5"/>
      <c r="M199" s="6"/>
      <c r="N199" s="6"/>
      <c r="O199" s="5"/>
      <c r="W199" s="32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ht="12.75" customHeight="1">
      <c r="A200" s="35" t="s">
        <v>28</v>
      </c>
      <c r="B200" s="35"/>
      <c r="C200" s="35"/>
      <c r="D200" s="36"/>
      <c r="E200" s="36"/>
      <c r="G200" s="37">
        <f>((H191*4)+(H192*5)+(H193*6)+(H194*7)+(H195*8))/H199</f>
        <v>6.0592105263157894</v>
      </c>
      <c r="I200" s="5"/>
      <c r="J200" s="5"/>
      <c r="L200" s="5"/>
      <c r="M200" s="6"/>
      <c r="N200" s="6"/>
      <c r="O200" s="5"/>
      <c r="W200" s="32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ht="12.75" customHeight="1">
      <c r="A201" s="40"/>
      <c r="B201" s="40"/>
      <c r="C201" s="40"/>
      <c r="D201" s="32"/>
      <c r="E201" s="32"/>
      <c r="F201" s="32"/>
      <c r="G201" s="37"/>
      <c r="I201" s="5"/>
      <c r="J201" s="5"/>
      <c r="L201" s="5"/>
      <c r="M201" s="6"/>
      <c r="N201" s="6"/>
      <c r="O201" s="5"/>
      <c r="W201" s="32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ht="12.75" customHeight="1">
      <c r="A202" s="44" t="s">
        <v>53</v>
      </c>
      <c r="I202" s="5"/>
      <c r="J202" s="5"/>
      <c r="L202" s="5"/>
      <c r="M202" s="6"/>
      <c r="N202" s="6"/>
      <c r="O202" s="5"/>
      <c r="W202" s="44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3"/>
      <c r="AJ202" s="3"/>
    </row>
    <row r="203" spans="1:36" ht="25.5" customHeight="1">
      <c r="B203" s="185" t="s">
        <v>1</v>
      </c>
      <c r="C203" s="186"/>
      <c r="D203" s="186"/>
      <c r="E203" s="186"/>
      <c r="F203" s="186"/>
      <c r="G203" s="186"/>
      <c r="I203" s="7" t="s">
        <v>2</v>
      </c>
      <c r="J203" s="7" t="s">
        <v>3</v>
      </c>
      <c r="K203" s="8" t="s">
        <v>4</v>
      </c>
      <c r="L203" s="7" t="s">
        <v>5</v>
      </c>
      <c r="M203" s="9" t="s">
        <v>6</v>
      </c>
      <c r="N203" s="9" t="s">
        <v>7</v>
      </c>
      <c r="O203" s="10" t="s">
        <v>8</v>
      </c>
      <c r="W203" s="32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ht="12.75" customHeight="1">
      <c r="A204" s="12" t="s">
        <v>9</v>
      </c>
      <c r="B204" s="13">
        <v>1</v>
      </c>
      <c r="C204" s="13">
        <v>2</v>
      </c>
      <c r="D204" s="13">
        <v>3</v>
      </c>
      <c r="E204" s="13">
        <v>4</v>
      </c>
      <c r="F204" s="13">
        <v>5</v>
      </c>
      <c r="G204" s="13">
        <v>6</v>
      </c>
      <c r="H204" s="14" t="s">
        <v>10</v>
      </c>
      <c r="I204" s="41"/>
      <c r="J204" s="15"/>
      <c r="K204" s="16"/>
      <c r="L204" s="17"/>
      <c r="M204" s="6"/>
      <c r="N204" s="6"/>
      <c r="O204" s="5"/>
      <c r="W204" s="4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3"/>
      <c r="AJ204" s="3"/>
    </row>
    <row r="205" spans="1:36" ht="12.75" customHeight="1">
      <c r="A205" s="27" t="s">
        <v>17</v>
      </c>
      <c r="B205" s="13">
        <v>118</v>
      </c>
      <c r="C205" s="13"/>
      <c r="D205" s="13"/>
      <c r="E205" s="13"/>
      <c r="F205" s="13"/>
      <c r="G205" s="13"/>
      <c r="H205" s="19"/>
      <c r="I205" s="41"/>
      <c r="J205" s="15"/>
      <c r="K205" s="16"/>
      <c r="L205" s="17"/>
      <c r="M205" s="20">
        <f>B205</f>
        <v>118</v>
      </c>
      <c r="N205" s="6"/>
      <c r="O205" s="5"/>
      <c r="W205" s="31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>
      <c r="A206" s="27" t="s">
        <v>18</v>
      </c>
      <c r="B206" s="13"/>
      <c r="C206" s="13">
        <v>118</v>
      </c>
      <c r="D206" s="13"/>
      <c r="E206" s="13"/>
      <c r="F206" s="13"/>
      <c r="G206" s="13"/>
      <c r="H206" s="19"/>
      <c r="I206" s="41"/>
      <c r="J206" s="15"/>
      <c r="K206" s="16"/>
      <c r="L206" s="17">
        <f>C206/B205</f>
        <v>1</v>
      </c>
      <c r="M206" s="20">
        <v>118</v>
      </c>
      <c r="N206" s="3">
        <f t="shared" ref="N206:N210" si="56">M206/M205</f>
        <v>1</v>
      </c>
      <c r="O206" s="5">
        <f t="shared" ref="O206:O210" si="57">100%-N206</f>
        <v>0</v>
      </c>
      <c r="W206" s="31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>
      <c r="A207" s="27" t="s">
        <v>19</v>
      </c>
      <c r="B207" s="13"/>
      <c r="C207" s="13"/>
      <c r="D207" s="13">
        <v>46</v>
      </c>
      <c r="E207" s="13"/>
      <c r="F207" s="13"/>
      <c r="G207" s="13"/>
      <c r="H207" s="19"/>
      <c r="I207" s="41"/>
      <c r="J207" s="41"/>
      <c r="K207" s="41"/>
      <c r="L207" s="17">
        <f>D207/C206</f>
        <v>0.38983050847457629</v>
      </c>
      <c r="M207" s="20">
        <v>67</v>
      </c>
      <c r="N207" s="3">
        <f t="shared" si="56"/>
        <v>0.56779661016949157</v>
      </c>
      <c r="O207" s="5">
        <f t="shared" si="57"/>
        <v>0.43220338983050843</v>
      </c>
      <c r="W207" s="31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>
      <c r="A208" s="27" t="s">
        <v>20</v>
      </c>
      <c r="B208" s="32"/>
      <c r="C208" s="32"/>
      <c r="D208" s="32"/>
      <c r="E208" s="32">
        <v>31</v>
      </c>
      <c r="F208" s="32"/>
      <c r="G208" s="32"/>
      <c r="H208" s="33">
        <v>1</v>
      </c>
      <c r="I208" s="5"/>
      <c r="J208" s="5"/>
      <c r="K208" s="5"/>
      <c r="L208" s="5">
        <f>E208/D207</f>
        <v>0.67391304347826086</v>
      </c>
      <c r="M208" s="20">
        <v>56</v>
      </c>
      <c r="N208" s="3">
        <f t="shared" si="56"/>
        <v>0.83582089552238803</v>
      </c>
      <c r="O208" s="5">
        <f t="shared" si="57"/>
        <v>0.16417910447761197</v>
      </c>
      <c r="W208" s="31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3"/>
      <c r="AJ208" s="3"/>
    </row>
    <row r="209" spans="1:36" ht="12.75" customHeight="1">
      <c r="A209" s="31" t="s">
        <v>21</v>
      </c>
      <c r="B209" s="32"/>
      <c r="C209" s="32"/>
      <c r="D209" s="32"/>
      <c r="E209" s="32"/>
      <c r="F209" s="32">
        <v>31</v>
      </c>
      <c r="G209" s="32"/>
      <c r="H209" s="33">
        <v>1</v>
      </c>
      <c r="I209" s="5"/>
      <c r="J209" s="5"/>
      <c r="K209" s="5"/>
      <c r="L209" s="5">
        <f>F209/E208</f>
        <v>1</v>
      </c>
      <c r="M209" s="20">
        <v>91</v>
      </c>
      <c r="N209" s="3">
        <f t="shared" si="56"/>
        <v>1.625</v>
      </c>
      <c r="O209" s="5">
        <f t="shared" si="57"/>
        <v>-0.625</v>
      </c>
      <c r="W209" s="31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3"/>
      <c r="AJ209" s="3"/>
    </row>
    <row r="210" spans="1:36" ht="12.75" customHeight="1">
      <c r="A210" s="31" t="s">
        <v>22</v>
      </c>
      <c r="B210" s="32"/>
      <c r="C210" s="32"/>
      <c r="D210" s="32"/>
      <c r="E210" s="32"/>
      <c r="F210" s="32"/>
      <c r="G210" s="32">
        <v>30</v>
      </c>
      <c r="H210" s="33">
        <v>13</v>
      </c>
      <c r="I210" s="5"/>
      <c r="J210" s="5"/>
      <c r="K210" s="5"/>
      <c r="L210" s="5">
        <f>G210/F209</f>
        <v>0.967741935483871</v>
      </c>
      <c r="M210" s="20">
        <v>38</v>
      </c>
      <c r="N210" s="3">
        <f t="shared" si="56"/>
        <v>0.4175824175824176</v>
      </c>
      <c r="O210" s="5">
        <f t="shared" si="57"/>
        <v>0.58241758241758235</v>
      </c>
      <c r="W210" s="31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3"/>
      <c r="AJ210" s="3"/>
    </row>
    <row r="211" spans="1:36" ht="12.75" customHeight="1">
      <c r="A211" s="31" t="s">
        <v>33</v>
      </c>
      <c r="B211" s="32"/>
      <c r="C211" s="32"/>
      <c r="D211" s="32"/>
      <c r="E211" s="32"/>
      <c r="F211" s="32"/>
      <c r="G211" s="32">
        <v>21</v>
      </c>
      <c r="H211" s="33">
        <v>13</v>
      </c>
      <c r="I211" s="5"/>
      <c r="J211" s="5"/>
      <c r="K211" s="5"/>
      <c r="L211" s="5"/>
      <c r="M211" s="20">
        <v>25</v>
      </c>
      <c r="N211" s="3"/>
      <c r="O211" s="5"/>
      <c r="W211" s="31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3"/>
      <c r="AJ211" s="3"/>
    </row>
    <row r="212" spans="1:36" ht="12.75" customHeight="1">
      <c r="A212" s="31" t="s">
        <v>34</v>
      </c>
      <c r="B212" s="32"/>
      <c r="C212" s="32"/>
      <c r="D212" s="32"/>
      <c r="E212" s="32"/>
      <c r="F212" s="32"/>
      <c r="G212" s="32">
        <v>7</v>
      </c>
      <c r="H212" s="33">
        <v>2</v>
      </c>
      <c r="I212" s="5"/>
      <c r="J212" s="5"/>
      <c r="K212" s="5"/>
      <c r="L212" s="5"/>
      <c r="M212" s="20">
        <v>10</v>
      </c>
      <c r="N212" s="3"/>
      <c r="O212" s="5"/>
      <c r="W212" s="31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3"/>
      <c r="AJ212" s="3"/>
    </row>
    <row r="213" spans="1:36" ht="12.75" customHeight="1">
      <c r="A213" s="31" t="s">
        <v>36</v>
      </c>
      <c r="B213" s="32"/>
      <c r="C213" s="32"/>
      <c r="D213" s="32"/>
      <c r="E213" s="32"/>
      <c r="F213" s="32"/>
      <c r="G213" s="32">
        <v>5</v>
      </c>
      <c r="H213" s="33">
        <v>3</v>
      </c>
      <c r="I213" s="5"/>
      <c r="J213" s="5"/>
      <c r="K213" s="5"/>
      <c r="L213" s="5"/>
      <c r="M213" s="20">
        <v>9</v>
      </c>
      <c r="N213" s="3"/>
      <c r="O213" s="5"/>
      <c r="W213" s="31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3"/>
      <c r="AJ213" s="3"/>
    </row>
    <row r="214" spans="1:36" ht="12.75" customHeight="1">
      <c r="A214" s="31" t="s">
        <v>37</v>
      </c>
      <c r="B214" s="32"/>
      <c r="C214" s="32"/>
      <c r="D214" s="32"/>
      <c r="E214" s="32"/>
      <c r="F214" s="32"/>
      <c r="G214" s="32">
        <v>3</v>
      </c>
      <c r="H214" s="33">
        <v>3</v>
      </c>
      <c r="I214" s="5"/>
      <c r="J214" s="5"/>
      <c r="K214" s="5"/>
      <c r="L214" s="5"/>
      <c r="M214" s="20">
        <v>5</v>
      </c>
      <c r="N214" s="3"/>
      <c r="O214" s="5"/>
      <c r="W214" s="31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3"/>
      <c r="AJ214" s="3"/>
    </row>
    <row r="215" spans="1:36" ht="12.75" customHeight="1">
      <c r="A215" s="31" t="s">
        <v>38</v>
      </c>
      <c r="B215" s="32"/>
      <c r="C215" s="32"/>
      <c r="D215" s="32"/>
      <c r="E215" s="32"/>
      <c r="F215" s="32"/>
      <c r="G215" s="32">
        <v>3</v>
      </c>
      <c r="H215" s="33">
        <v>2</v>
      </c>
      <c r="I215" s="5"/>
      <c r="J215" s="5"/>
      <c r="K215" s="5"/>
      <c r="L215" s="5"/>
      <c r="M215" s="20">
        <v>4</v>
      </c>
      <c r="N215" s="3"/>
      <c r="O215" s="5"/>
      <c r="W215" s="31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3"/>
      <c r="AJ215" s="3"/>
    </row>
    <row r="216" spans="1:36" ht="12.75" customHeight="1">
      <c r="A216" s="31" t="s">
        <v>39</v>
      </c>
      <c r="B216" s="32"/>
      <c r="C216" s="32"/>
      <c r="D216" s="32"/>
      <c r="E216" s="32"/>
      <c r="F216" s="32"/>
      <c r="G216" s="32">
        <v>1</v>
      </c>
      <c r="H216" s="33">
        <v>1</v>
      </c>
      <c r="I216" s="5"/>
      <c r="J216" s="5"/>
      <c r="K216" s="5"/>
      <c r="L216" s="5"/>
      <c r="M216" s="20">
        <v>1</v>
      </c>
      <c r="N216" s="3"/>
      <c r="O216" s="5"/>
      <c r="W216" s="31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3"/>
      <c r="AJ216" s="3"/>
    </row>
    <row r="217" spans="1:36" ht="12.75" customHeight="1">
      <c r="A217" s="31" t="s">
        <v>40</v>
      </c>
      <c r="B217" s="32"/>
      <c r="C217" s="32"/>
      <c r="D217" s="32"/>
      <c r="E217" s="32"/>
      <c r="F217" s="32"/>
      <c r="G217" s="32"/>
      <c r="H217" s="33"/>
      <c r="I217" s="5"/>
      <c r="J217" s="5"/>
      <c r="K217" s="5"/>
      <c r="L217" s="5"/>
      <c r="M217" s="20"/>
      <c r="N217" s="3"/>
      <c r="O217" s="5"/>
      <c r="W217" s="31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3"/>
      <c r="AJ217" s="3"/>
    </row>
    <row r="218" spans="1:36" ht="12.75" customHeight="1">
      <c r="H218" s="32">
        <f>SUM(H208:H216)</f>
        <v>39</v>
      </c>
      <c r="I218" s="5">
        <f>SUM(H208:H210)/B205</f>
        <v>0.1271186440677966</v>
      </c>
      <c r="J218" s="5">
        <f>H218/B205</f>
        <v>0.33050847457627119</v>
      </c>
      <c r="K218" s="5">
        <f>J218-I218</f>
        <v>0.20338983050847459</v>
      </c>
      <c r="L218" s="5"/>
      <c r="M218" s="6"/>
      <c r="N218" s="6"/>
      <c r="O218" s="5"/>
      <c r="W218" s="32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ht="12.75" customHeight="1">
      <c r="I219" s="5"/>
      <c r="J219" s="5"/>
      <c r="L219" s="5"/>
      <c r="M219" s="6"/>
      <c r="N219" s="6"/>
      <c r="O219" s="5"/>
      <c r="W219" s="32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ht="12.75" customHeight="1">
      <c r="A220" s="44" t="s">
        <v>54</v>
      </c>
      <c r="I220" s="5"/>
      <c r="J220" s="5"/>
      <c r="L220" s="5"/>
      <c r="M220" s="6"/>
      <c r="N220" s="6"/>
      <c r="O220" s="5"/>
      <c r="W220" s="44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3"/>
      <c r="AJ220" s="3"/>
    </row>
    <row r="221" spans="1:36" ht="25.5" customHeight="1">
      <c r="B221" s="185" t="s">
        <v>1</v>
      </c>
      <c r="C221" s="186"/>
      <c r="D221" s="186"/>
      <c r="E221" s="186"/>
      <c r="F221" s="186"/>
      <c r="G221" s="186"/>
      <c r="I221" s="7" t="s">
        <v>2</v>
      </c>
      <c r="J221" s="7" t="s">
        <v>3</v>
      </c>
      <c r="K221" s="8" t="s">
        <v>4</v>
      </c>
      <c r="L221" s="7" t="s">
        <v>5</v>
      </c>
      <c r="M221" s="9" t="s">
        <v>6</v>
      </c>
      <c r="N221" s="9" t="s">
        <v>7</v>
      </c>
      <c r="O221" s="10" t="s">
        <v>8</v>
      </c>
      <c r="W221" s="32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ht="12.75" customHeight="1">
      <c r="A222" s="12" t="s">
        <v>9</v>
      </c>
      <c r="B222" s="13">
        <v>1</v>
      </c>
      <c r="C222" s="13">
        <v>2</v>
      </c>
      <c r="D222" s="13">
        <v>3</v>
      </c>
      <c r="E222" s="13">
        <v>4</v>
      </c>
      <c r="F222" s="13">
        <v>5</v>
      </c>
      <c r="G222" s="13">
        <v>6</v>
      </c>
      <c r="H222" s="14" t="s">
        <v>10</v>
      </c>
      <c r="I222" s="41"/>
      <c r="J222" s="15"/>
      <c r="K222" s="16"/>
      <c r="L222" s="17"/>
      <c r="M222" s="6"/>
      <c r="N222" s="6"/>
      <c r="O222" s="5"/>
      <c r="W222" s="4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3"/>
      <c r="AJ222" s="3"/>
    </row>
    <row r="223" spans="1:36" ht="12.75" customHeight="1">
      <c r="A223" s="27" t="s">
        <v>18</v>
      </c>
      <c r="B223" s="13">
        <v>1023</v>
      </c>
      <c r="C223" s="13"/>
      <c r="D223" s="13"/>
      <c r="E223" s="13"/>
      <c r="F223" s="13"/>
      <c r="G223" s="13"/>
      <c r="H223" s="19"/>
      <c r="I223" s="41"/>
      <c r="J223" s="15"/>
      <c r="K223" s="16"/>
      <c r="L223" s="17"/>
      <c r="M223" s="20">
        <f>B223</f>
        <v>1023</v>
      </c>
      <c r="N223" s="6"/>
      <c r="O223" s="5"/>
      <c r="W223" s="31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>
      <c r="A224" s="27" t="s">
        <v>19</v>
      </c>
      <c r="B224" s="13"/>
      <c r="C224" s="13">
        <v>792</v>
      </c>
      <c r="D224" s="13"/>
      <c r="E224" s="13"/>
      <c r="F224" s="13"/>
      <c r="G224" s="13"/>
      <c r="H224" s="33"/>
      <c r="I224" s="41"/>
      <c r="J224" s="15"/>
      <c r="K224" s="16"/>
      <c r="L224" s="17">
        <f>C224/B223</f>
        <v>0.77419354838709675</v>
      </c>
      <c r="M224" s="20">
        <v>800</v>
      </c>
      <c r="N224" s="3">
        <f t="shared" ref="N224:N228" si="58">M224/M223</f>
        <v>0.78201368523949166</v>
      </c>
      <c r="O224" s="5">
        <f t="shared" ref="O224:O228" si="59">100%-N224</f>
        <v>0.21798631476050834</v>
      </c>
      <c r="W224" s="31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3"/>
      <c r="AJ224" s="3"/>
    </row>
    <row r="225" spans="1:36" ht="12.75" customHeight="1">
      <c r="A225" s="27" t="s">
        <v>20</v>
      </c>
      <c r="B225" s="32"/>
      <c r="C225" s="32"/>
      <c r="D225" s="32">
        <v>649</v>
      </c>
      <c r="E225" s="32"/>
      <c r="F225" s="32"/>
      <c r="G225" s="32"/>
      <c r="H225" s="33"/>
      <c r="I225" s="5"/>
      <c r="J225" s="5"/>
      <c r="K225" s="32"/>
      <c r="L225" s="5">
        <f>D225/C224</f>
        <v>0.81944444444444442</v>
      </c>
      <c r="M225" s="20">
        <v>751</v>
      </c>
      <c r="N225" s="3">
        <f t="shared" si="58"/>
        <v>0.93874999999999997</v>
      </c>
      <c r="O225" s="5">
        <f t="shared" si="59"/>
        <v>6.1250000000000027E-2</v>
      </c>
      <c r="W225" s="31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3"/>
      <c r="AJ225" s="3"/>
    </row>
    <row r="226" spans="1:36" ht="12.75" customHeight="1">
      <c r="A226" s="31" t="s">
        <v>21</v>
      </c>
      <c r="B226" s="32"/>
      <c r="C226" s="32"/>
      <c r="D226" s="32"/>
      <c r="E226" s="32">
        <v>649</v>
      </c>
      <c r="F226" s="32"/>
      <c r="G226" s="32"/>
      <c r="H226" s="33">
        <v>3</v>
      </c>
      <c r="I226" s="5"/>
      <c r="J226" s="5"/>
      <c r="K226" s="32"/>
      <c r="L226" s="5">
        <f>E226/D225</f>
        <v>1</v>
      </c>
      <c r="M226" s="20">
        <v>931</v>
      </c>
      <c r="N226" s="3">
        <f t="shared" si="58"/>
        <v>1.2396804260985352</v>
      </c>
      <c r="O226" s="5">
        <f t="shared" si="59"/>
        <v>-0.23968042609853524</v>
      </c>
      <c r="W226" s="31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3"/>
      <c r="AJ226" s="3"/>
    </row>
    <row r="227" spans="1:36" ht="12.75" customHeight="1">
      <c r="A227" s="31" t="s">
        <v>22</v>
      </c>
      <c r="B227" s="32"/>
      <c r="C227" s="32"/>
      <c r="D227" s="32"/>
      <c r="E227" s="32"/>
      <c r="F227" s="32">
        <v>517</v>
      </c>
      <c r="G227" s="32"/>
      <c r="H227" s="33">
        <v>6</v>
      </c>
      <c r="I227" s="5"/>
      <c r="J227" s="5"/>
      <c r="K227" s="32"/>
      <c r="L227" s="5">
        <f>F227/E226</f>
        <v>0.79661016949152541</v>
      </c>
      <c r="M227" s="20">
        <v>641</v>
      </c>
      <c r="N227" s="3">
        <f t="shared" si="58"/>
        <v>0.68850698174006442</v>
      </c>
      <c r="O227" s="5">
        <f t="shared" si="59"/>
        <v>0.31149301825993558</v>
      </c>
      <c r="W227" s="31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3"/>
      <c r="AJ227" s="3"/>
    </row>
    <row r="228" spans="1:36" ht="12.75" customHeight="1">
      <c r="A228" s="31" t="s">
        <v>33</v>
      </c>
      <c r="B228" s="32"/>
      <c r="C228" s="32"/>
      <c r="D228" s="32"/>
      <c r="E228" s="32"/>
      <c r="F228" s="32"/>
      <c r="G228" s="32">
        <v>517</v>
      </c>
      <c r="H228" s="33">
        <v>433</v>
      </c>
      <c r="I228" s="5" t="s">
        <v>119</v>
      </c>
      <c r="J228" s="5"/>
      <c r="K228" s="32"/>
      <c r="L228" s="5">
        <f>G228/F227</f>
        <v>1</v>
      </c>
      <c r="M228" s="20">
        <v>615</v>
      </c>
      <c r="N228" s="3">
        <f t="shared" si="58"/>
        <v>0.95943837753510142</v>
      </c>
      <c r="O228" s="5">
        <f t="shared" si="59"/>
        <v>4.0561622464898583E-2</v>
      </c>
      <c r="W228" s="31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3"/>
      <c r="AJ228" s="3"/>
    </row>
    <row r="229" spans="1:36" ht="12.75" customHeight="1">
      <c r="A229" s="31" t="s">
        <v>34</v>
      </c>
      <c r="B229" s="32"/>
      <c r="C229" s="32"/>
      <c r="D229" s="32"/>
      <c r="E229" s="32"/>
      <c r="F229" s="32"/>
      <c r="G229" s="32">
        <v>181</v>
      </c>
      <c r="H229" s="33">
        <v>84</v>
      </c>
      <c r="I229" s="5"/>
      <c r="J229" s="5"/>
      <c r="K229" s="32"/>
      <c r="L229" s="5"/>
      <c r="M229" s="20">
        <v>196</v>
      </c>
      <c r="N229" s="3"/>
      <c r="O229" s="5"/>
      <c r="W229" s="31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3"/>
      <c r="AJ229" s="3"/>
    </row>
    <row r="230" spans="1:36" ht="12.75" customHeight="1">
      <c r="A230" s="31" t="s">
        <v>36</v>
      </c>
      <c r="B230" s="32"/>
      <c r="C230" s="32"/>
      <c r="D230" s="32"/>
      <c r="E230" s="32"/>
      <c r="F230" s="32"/>
      <c r="G230" s="32">
        <v>40</v>
      </c>
      <c r="H230" s="33">
        <v>32</v>
      </c>
      <c r="I230" s="5"/>
      <c r="J230" s="5"/>
      <c r="K230" s="32"/>
      <c r="L230" s="5"/>
      <c r="M230" s="20">
        <v>46</v>
      </c>
      <c r="N230" s="3"/>
      <c r="O230" s="5"/>
      <c r="W230" s="31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3"/>
      <c r="AJ230" s="3"/>
    </row>
    <row r="231" spans="1:36" ht="12.75" customHeight="1">
      <c r="A231" s="31" t="s">
        <v>37</v>
      </c>
      <c r="B231" s="32"/>
      <c r="C231" s="32"/>
      <c r="D231" s="32"/>
      <c r="E231" s="32"/>
      <c r="F231" s="32"/>
      <c r="G231" s="32">
        <v>11</v>
      </c>
      <c r="H231" s="33">
        <v>6</v>
      </c>
      <c r="I231" s="5"/>
      <c r="J231" s="5"/>
      <c r="K231" s="32"/>
      <c r="L231" s="5"/>
      <c r="M231" s="20">
        <v>13</v>
      </c>
      <c r="N231" s="3"/>
      <c r="O231" s="5"/>
      <c r="W231" s="31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3"/>
      <c r="AJ231" s="3"/>
    </row>
    <row r="232" spans="1:36" ht="12.75" customHeight="1">
      <c r="A232" s="31" t="s">
        <v>38</v>
      </c>
      <c r="B232" s="32"/>
      <c r="C232" s="32"/>
      <c r="D232" s="32"/>
      <c r="E232" s="32"/>
      <c r="F232" s="32"/>
      <c r="G232" s="32">
        <v>8</v>
      </c>
      <c r="H232" s="33">
        <v>3</v>
      </c>
      <c r="I232" s="5"/>
      <c r="J232" s="5"/>
      <c r="K232" s="32"/>
      <c r="L232" s="5"/>
      <c r="M232" s="20">
        <v>11</v>
      </c>
      <c r="N232" s="3"/>
      <c r="O232" s="5"/>
      <c r="W232" s="31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3"/>
      <c r="AJ232" s="3"/>
    </row>
    <row r="233" spans="1:36" ht="12.75" customHeight="1">
      <c r="A233" s="31" t="s">
        <v>39</v>
      </c>
      <c r="B233" s="32"/>
      <c r="C233" s="32"/>
      <c r="D233" s="32"/>
      <c r="E233" s="32"/>
      <c r="F233" s="32"/>
      <c r="G233" s="32">
        <v>5</v>
      </c>
      <c r="H233" s="33"/>
      <c r="I233" s="5"/>
      <c r="J233" s="5"/>
      <c r="K233" s="32"/>
      <c r="L233" s="5"/>
      <c r="M233" s="20">
        <v>6</v>
      </c>
      <c r="N233" s="3"/>
      <c r="O233" s="5"/>
      <c r="W233" s="31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3"/>
      <c r="AJ233" s="3"/>
    </row>
    <row r="234" spans="1:36" ht="12.75" customHeight="1">
      <c r="A234" s="31" t="s">
        <v>40</v>
      </c>
      <c r="B234" s="32"/>
      <c r="C234" s="32"/>
      <c r="D234" s="32"/>
      <c r="E234" s="32"/>
      <c r="F234" s="32"/>
      <c r="G234" s="32">
        <v>3</v>
      </c>
      <c r="H234" s="33">
        <v>1</v>
      </c>
      <c r="I234" s="5"/>
      <c r="J234" s="5"/>
      <c r="K234" s="32"/>
      <c r="L234" s="5"/>
      <c r="M234" s="20">
        <v>3</v>
      </c>
      <c r="N234" s="3"/>
      <c r="O234" s="5"/>
      <c r="W234" s="31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3"/>
      <c r="AJ234" s="3"/>
    </row>
    <row r="235" spans="1:36" ht="12.75" customHeight="1">
      <c r="H235" s="32">
        <f>SUM(H226:H234)</f>
        <v>568</v>
      </c>
      <c r="I235" s="5">
        <f>SUM(H225:H228)/B223</f>
        <v>0.43206256109481916</v>
      </c>
      <c r="J235" s="5">
        <f>H235/B223</f>
        <v>0.55522971652003905</v>
      </c>
      <c r="K235" s="5">
        <f>J235-I235</f>
        <v>0.12316715542521989</v>
      </c>
      <c r="L235" s="5"/>
      <c r="M235" s="6"/>
      <c r="N235" s="6"/>
      <c r="O235" s="5"/>
      <c r="W235" s="32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ht="12.75" customHeight="1">
      <c r="A236" s="44" t="s">
        <v>55</v>
      </c>
      <c r="I236" s="5"/>
      <c r="J236" s="5"/>
      <c r="L236" s="5"/>
      <c r="M236" s="6"/>
      <c r="N236" s="6"/>
      <c r="O236" s="5"/>
      <c r="W236" s="44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3"/>
      <c r="AJ236" s="3"/>
    </row>
    <row r="237" spans="1:36" ht="25.5" customHeight="1">
      <c r="B237" s="185" t="s">
        <v>1</v>
      </c>
      <c r="C237" s="186"/>
      <c r="D237" s="186"/>
      <c r="E237" s="186"/>
      <c r="F237" s="186"/>
      <c r="G237" s="186"/>
      <c r="I237" s="7" t="s">
        <v>2</v>
      </c>
      <c r="J237" s="7" t="s">
        <v>3</v>
      </c>
      <c r="K237" s="8" t="s">
        <v>4</v>
      </c>
      <c r="L237" s="7" t="s">
        <v>5</v>
      </c>
      <c r="M237" s="9" t="s">
        <v>6</v>
      </c>
      <c r="N237" s="9" t="s">
        <v>7</v>
      </c>
      <c r="O237" s="10" t="s">
        <v>8</v>
      </c>
      <c r="W237" s="32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ht="12.75" customHeight="1">
      <c r="A238" s="12" t="s">
        <v>9</v>
      </c>
      <c r="B238" s="13">
        <v>1</v>
      </c>
      <c r="C238" s="13">
        <v>2</v>
      </c>
      <c r="D238" s="13">
        <v>3</v>
      </c>
      <c r="E238" s="13">
        <v>4</v>
      </c>
      <c r="F238" s="13">
        <v>5</v>
      </c>
      <c r="G238" s="13">
        <v>6</v>
      </c>
      <c r="H238" s="14" t="s">
        <v>10</v>
      </c>
      <c r="I238" s="41"/>
      <c r="J238" s="15"/>
      <c r="K238" s="16"/>
      <c r="L238" s="17"/>
      <c r="M238" s="6"/>
      <c r="N238" s="6"/>
      <c r="O238" s="5"/>
      <c r="W238" s="4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3"/>
      <c r="AJ238" s="3"/>
    </row>
    <row r="239" spans="1:36" ht="12.75" customHeight="1">
      <c r="A239" s="27" t="s">
        <v>19</v>
      </c>
      <c r="B239" s="13">
        <v>128</v>
      </c>
      <c r="C239" s="13"/>
      <c r="D239" s="13"/>
      <c r="E239" s="13"/>
      <c r="F239" s="13"/>
      <c r="G239" s="13"/>
      <c r="H239" s="19"/>
      <c r="I239" s="41"/>
      <c r="J239" s="15"/>
      <c r="K239" s="16"/>
      <c r="L239" s="17"/>
      <c r="M239" s="20">
        <f>B239</f>
        <v>128</v>
      </c>
      <c r="N239" s="6"/>
      <c r="O239" s="5"/>
      <c r="W239" s="31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3"/>
      <c r="AJ239" s="3"/>
    </row>
    <row r="240" spans="1:36" ht="12.75" customHeight="1">
      <c r="A240" s="27" t="s">
        <v>20</v>
      </c>
      <c r="B240" s="13"/>
      <c r="C240" s="13">
        <v>64</v>
      </c>
      <c r="D240" s="13"/>
      <c r="E240" s="13"/>
      <c r="F240" s="13"/>
      <c r="G240" s="13"/>
      <c r="H240" s="33"/>
      <c r="I240" s="41"/>
      <c r="J240" s="41"/>
      <c r="K240" s="41"/>
      <c r="L240" s="17">
        <f>C240/B239</f>
        <v>0.5</v>
      </c>
      <c r="M240" s="20">
        <v>64</v>
      </c>
      <c r="N240" s="3">
        <f t="shared" ref="N240:N244" si="60">M240/M239</f>
        <v>0.5</v>
      </c>
      <c r="O240" s="5">
        <f t="shared" ref="O240:O244" si="61">100%-N240</f>
        <v>0.5</v>
      </c>
      <c r="W240" s="31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3"/>
      <c r="AJ240" s="3"/>
    </row>
    <row r="241" spans="1:36" ht="12.75" customHeight="1">
      <c r="A241" s="31" t="s">
        <v>21</v>
      </c>
      <c r="D241" s="32">
        <v>58</v>
      </c>
      <c r="H241" s="33"/>
      <c r="I241" s="5"/>
      <c r="J241" s="5"/>
      <c r="L241" s="5">
        <f>D241/C240</f>
        <v>0.90625</v>
      </c>
      <c r="M241" s="20">
        <v>120</v>
      </c>
      <c r="N241" s="3">
        <f t="shared" si="60"/>
        <v>1.875</v>
      </c>
      <c r="O241" s="5">
        <f t="shared" si="61"/>
        <v>-0.875</v>
      </c>
      <c r="W241" s="32"/>
      <c r="AI241" s="3"/>
      <c r="AJ241" s="3"/>
    </row>
    <row r="242" spans="1:36" ht="12.75" customHeight="1">
      <c r="A242" s="31" t="s">
        <v>22</v>
      </c>
      <c r="E242" s="32">
        <v>39</v>
      </c>
      <c r="H242" s="33">
        <v>6</v>
      </c>
      <c r="I242" s="5"/>
      <c r="J242" s="5"/>
      <c r="L242" s="5">
        <f>E242/D241</f>
        <v>0.67241379310344829</v>
      </c>
      <c r="M242" s="20">
        <v>54</v>
      </c>
      <c r="N242" s="3">
        <f t="shared" si="60"/>
        <v>0.45</v>
      </c>
      <c r="O242" s="5">
        <f t="shared" si="61"/>
        <v>0.55000000000000004</v>
      </c>
      <c r="W242" s="32"/>
      <c r="AI242" s="3"/>
      <c r="AJ242" s="3"/>
    </row>
    <row r="243" spans="1:36" ht="12.75" customHeight="1">
      <c r="A243" s="31" t="s">
        <v>33</v>
      </c>
      <c r="F243" s="32">
        <v>30</v>
      </c>
      <c r="H243" s="33">
        <v>2</v>
      </c>
      <c r="I243" s="5"/>
      <c r="J243" s="5"/>
      <c r="L243" s="5">
        <f>F243/E242</f>
        <v>0.76923076923076927</v>
      </c>
      <c r="M243" s="20">
        <v>49</v>
      </c>
      <c r="N243" s="3">
        <f t="shared" si="60"/>
        <v>0.90740740740740744</v>
      </c>
      <c r="O243" s="5">
        <f t="shared" si="61"/>
        <v>9.259259259259256E-2</v>
      </c>
      <c r="W243" s="32"/>
      <c r="AI243" s="3"/>
      <c r="AJ243" s="3"/>
    </row>
    <row r="244" spans="1:36" ht="12.75" customHeight="1">
      <c r="A244" s="31" t="s">
        <v>34</v>
      </c>
      <c r="G244" s="32">
        <v>30</v>
      </c>
      <c r="H244" s="33">
        <v>19</v>
      </c>
      <c r="I244" s="5"/>
      <c r="J244" s="5"/>
      <c r="L244" s="5">
        <f>G244/F243</f>
        <v>1</v>
      </c>
      <c r="M244" s="20">
        <v>54</v>
      </c>
      <c r="N244" s="3">
        <f t="shared" si="60"/>
        <v>1.1020408163265305</v>
      </c>
      <c r="O244" s="5">
        <f t="shared" si="61"/>
        <v>-0.1020408163265305</v>
      </c>
      <c r="W244" s="32"/>
      <c r="AI244" s="3"/>
      <c r="AJ244" s="3"/>
    </row>
    <row r="245" spans="1:36" ht="12.75" customHeight="1">
      <c r="A245" s="31" t="s">
        <v>36</v>
      </c>
      <c r="G245" s="32">
        <v>13</v>
      </c>
      <c r="H245" s="33">
        <v>7</v>
      </c>
      <c r="I245" s="5"/>
      <c r="J245" s="5"/>
      <c r="L245" s="5"/>
      <c r="M245" s="20">
        <v>15</v>
      </c>
      <c r="N245" s="3"/>
      <c r="O245" s="5"/>
      <c r="W245" s="32"/>
      <c r="AI245" s="3"/>
      <c r="AJ245" s="3"/>
    </row>
    <row r="246" spans="1:36" ht="12.75" customHeight="1">
      <c r="A246" s="31" t="s">
        <v>37</v>
      </c>
      <c r="G246" s="32">
        <v>6</v>
      </c>
      <c r="H246" s="33">
        <v>4</v>
      </c>
      <c r="I246" s="5"/>
      <c r="J246" s="5"/>
      <c r="L246" s="5"/>
      <c r="M246" s="20">
        <v>7</v>
      </c>
      <c r="N246" s="3"/>
      <c r="O246" s="5"/>
      <c r="W246" s="32"/>
      <c r="AI246" s="3"/>
      <c r="AJ246" s="3"/>
    </row>
    <row r="247" spans="1:36" ht="12.75" customHeight="1">
      <c r="A247" s="31" t="s">
        <v>38</v>
      </c>
      <c r="G247" s="32">
        <v>2</v>
      </c>
      <c r="H247" s="33"/>
      <c r="I247" s="5"/>
      <c r="J247" s="5"/>
      <c r="L247" s="5"/>
      <c r="M247" s="20">
        <v>3</v>
      </c>
      <c r="N247" s="3"/>
      <c r="O247" s="5"/>
      <c r="W247" s="32"/>
      <c r="AI247" s="3"/>
      <c r="AJ247" s="3"/>
    </row>
    <row r="248" spans="1:36" ht="12.75" customHeight="1">
      <c r="A248" s="31" t="s">
        <v>39</v>
      </c>
      <c r="G248" s="32">
        <v>2</v>
      </c>
      <c r="H248" s="33">
        <v>1</v>
      </c>
      <c r="I248" s="5"/>
      <c r="J248" s="5"/>
      <c r="L248" s="5"/>
      <c r="M248" s="20">
        <v>2</v>
      </c>
      <c r="N248" s="3"/>
      <c r="O248" s="5"/>
      <c r="W248" s="32"/>
      <c r="AI248" s="3"/>
      <c r="AJ248" s="3"/>
    </row>
    <row r="249" spans="1:36" ht="12.75" customHeight="1">
      <c r="A249" s="31" t="s">
        <v>40</v>
      </c>
      <c r="G249" s="32">
        <v>1</v>
      </c>
      <c r="H249" s="33"/>
      <c r="I249" s="5"/>
      <c r="J249" s="5"/>
      <c r="L249" s="5"/>
      <c r="M249" s="20">
        <v>1</v>
      </c>
      <c r="N249" s="3"/>
      <c r="O249" s="5"/>
      <c r="W249" s="32"/>
      <c r="AI249" s="3"/>
      <c r="AJ249" s="3"/>
    </row>
    <row r="250" spans="1:36" ht="12.75" customHeight="1">
      <c r="H250" s="32">
        <f>SUM(H242:H248)</f>
        <v>39</v>
      </c>
      <c r="I250" s="5">
        <f>SUM(H242:H244)/B239</f>
        <v>0.2109375</v>
      </c>
      <c r="J250" s="5">
        <f>H250/B239</f>
        <v>0.3046875</v>
      </c>
      <c r="K250" s="5">
        <f>J250-I250</f>
        <v>9.375E-2</v>
      </c>
      <c r="L250" s="5"/>
      <c r="M250" s="6"/>
      <c r="N250" s="6"/>
      <c r="O250" s="5"/>
      <c r="W250" s="32"/>
      <c r="AI250" s="3"/>
      <c r="AJ250" s="3"/>
    </row>
    <row r="251" spans="1:36" ht="12.75" customHeight="1">
      <c r="I251" s="5"/>
      <c r="J251" s="5"/>
      <c r="L251" s="5"/>
      <c r="M251" s="6"/>
      <c r="N251" s="6"/>
      <c r="O251" s="5"/>
      <c r="W251" s="32"/>
      <c r="AI251" s="3"/>
      <c r="AJ251" s="3"/>
    </row>
    <row r="252" spans="1:36" ht="12.75" customHeight="1">
      <c r="I252" s="5"/>
      <c r="J252" s="5"/>
      <c r="L252" s="5"/>
      <c r="M252" s="6"/>
      <c r="N252" s="6"/>
      <c r="O252" s="5"/>
      <c r="W252" s="32"/>
      <c r="AI252" s="3"/>
      <c r="AJ252" s="3"/>
    </row>
    <row r="253" spans="1:36" ht="12.75" customHeight="1">
      <c r="A253" s="44" t="s">
        <v>56</v>
      </c>
      <c r="I253" s="5"/>
      <c r="J253" s="5"/>
      <c r="L253" s="5"/>
      <c r="M253" s="6"/>
      <c r="N253" s="6"/>
      <c r="O253" s="5"/>
      <c r="W253" s="32"/>
      <c r="AI253" s="3"/>
      <c r="AJ253" s="3"/>
    </row>
    <row r="254" spans="1:36" ht="25.5" customHeight="1">
      <c r="B254" s="185" t="s">
        <v>1</v>
      </c>
      <c r="C254" s="186"/>
      <c r="D254" s="186"/>
      <c r="E254" s="186"/>
      <c r="F254" s="186"/>
      <c r="G254" s="186"/>
      <c r="I254" s="7" t="s">
        <v>2</v>
      </c>
      <c r="J254" s="7" t="s">
        <v>3</v>
      </c>
      <c r="K254" s="8" t="s">
        <v>4</v>
      </c>
      <c r="L254" s="7" t="s">
        <v>5</v>
      </c>
      <c r="M254" s="9" t="s">
        <v>6</v>
      </c>
      <c r="N254" s="9" t="s">
        <v>7</v>
      </c>
      <c r="O254" s="10" t="s">
        <v>8</v>
      </c>
      <c r="W254" s="32"/>
      <c r="AI254" s="3"/>
      <c r="AJ254" s="3"/>
    </row>
    <row r="255" spans="1:36" ht="12.75" customHeight="1">
      <c r="A255" s="12" t="s">
        <v>9</v>
      </c>
      <c r="B255" s="13">
        <v>1</v>
      </c>
      <c r="C255" s="13">
        <v>2</v>
      </c>
      <c r="D255" s="13">
        <v>3</v>
      </c>
      <c r="E255" s="13">
        <v>4</v>
      </c>
      <c r="F255" s="13">
        <v>5</v>
      </c>
      <c r="G255" s="13">
        <v>6</v>
      </c>
      <c r="H255" s="14" t="s">
        <v>10</v>
      </c>
      <c r="I255" s="41"/>
      <c r="J255" s="15"/>
      <c r="K255" s="16"/>
      <c r="L255" s="17"/>
      <c r="M255" s="6"/>
      <c r="N255" s="6"/>
      <c r="O255" s="5"/>
      <c r="W255" s="32"/>
      <c r="AI255" s="3"/>
      <c r="AJ255" s="3"/>
    </row>
    <row r="256" spans="1:36" ht="12.75" customHeight="1">
      <c r="A256" s="27" t="s">
        <v>20</v>
      </c>
      <c r="B256" s="13">
        <v>981</v>
      </c>
      <c r="C256" s="13"/>
      <c r="D256" s="13"/>
      <c r="E256" s="13"/>
      <c r="F256" s="13"/>
      <c r="G256" s="13"/>
      <c r="H256" s="19"/>
      <c r="I256" s="41"/>
      <c r="J256" s="15"/>
      <c r="K256" s="16"/>
      <c r="L256" s="17"/>
      <c r="M256" s="20">
        <f>B256</f>
        <v>981</v>
      </c>
      <c r="N256" s="6"/>
      <c r="O256" s="5"/>
      <c r="W256" s="32"/>
      <c r="AI256" s="3"/>
      <c r="AJ256" s="3"/>
    </row>
    <row r="257" spans="1:36" ht="12.75" customHeight="1">
      <c r="A257" s="31" t="s">
        <v>21</v>
      </c>
      <c r="B257" s="13"/>
      <c r="C257" s="13">
        <v>654</v>
      </c>
      <c r="D257" s="13"/>
      <c r="E257" s="13"/>
      <c r="F257" s="13"/>
      <c r="G257" s="13"/>
      <c r="H257" s="33"/>
      <c r="I257" s="41"/>
      <c r="J257" s="41"/>
      <c r="K257" s="41"/>
      <c r="L257" s="17"/>
      <c r="M257" s="20">
        <v>970</v>
      </c>
      <c r="N257" s="3">
        <f t="shared" ref="N257:N261" si="62">M257/M256</f>
        <v>0.98878695208970435</v>
      </c>
      <c r="O257" s="5">
        <f t="shared" ref="O257:O261" si="63">100%-N257</f>
        <v>1.1213047910295648E-2</v>
      </c>
      <c r="W257" s="32"/>
      <c r="AI257" s="3"/>
      <c r="AJ257" s="3"/>
    </row>
    <row r="258" spans="1:36" ht="12.75" customHeight="1">
      <c r="A258" s="31" t="s">
        <v>22</v>
      </c>
      <c r="B258" s="32"/>
      <c r="C258" s="32"/>
      <c r="D258" s="32">
        <v>654</v>
      </c>
      <c r="E258" s="32"/>
      <c r="F258" s="32"/>
      <c r="G258" s="32"/>
      <c r="H258" s="33"/>
      <c r="I258" s="5"/>
      <c r="J258" s="5"/>
      <c r="K258" s="5"/>
      <c r="L258" s="5">
        <f>D258/C257</f>
        <v>1</v>
      </c>
      <c r="M258" s="20">
        <v>744</v>
      </c>
      <c r="N258" s="3">
        <f t="shared" si="62"/>
        <v>0.76701030927835057</v>
      </c>
      <c r="O258" s="5">
        <f t="shared" si="63"/>
        <v>0.23298969072164943</v>
      </c>
      <c r="W258" s="32"/>
      <c r="AI258" s="3"/>
      <c r="AJ258" s="3"/>
    </row>
    <row r="259" spans="1:36" ht="12.75" customHeight="1">
      <c r="A259" s="31" t="s">
        <v>33</v>
      </c>
      <c r="B259" s="32"/>
      <c r="C259" s="32"/>
      <c r="D259" s="32"/>
      <c r="E259" s="32">
        <v>609</v>
      </c>
      <c r="F259" s="32"/>
      <c r="G259" s="32"/>
      <c r="H259" s="33">
        <v>2</v>
      </c>
      <c r="I259" s="5"/>
      <c r="J259" s="5"/>
      <c r="K259" s="5"/>
      <c r="L259" s="5">
        <f>E259/D258</f>
        <v>0.93119266055045868</v>
      </c>
      <c r="M259" s="20">
        <v>714</v>
      </c>
      <c r="N259" s="3">
        <f t="shared" si="62"/>
        <v>0.95967741935483875</v>
      </c>
      <c r="O259" s="5">
        <f t="shared" si="63"/>
        <v>4.0322580645161255E-2</v>
      </c>
      <c r="W259" s="32"/>
      <c r="AI259" s="3"/>
      <c r="AJ259" s="3"/>
    </row>
    <row r="260" spans="1:36" ht="12.75" customHeight="1">
      <c r="A260" s="31" t="s">
        <v>34</v>
      </c>
      <c r="F260" s="32">
        <v>606</v>
      </c>
      <c r="H260" s="33">
        <v>3</v>
      </c>
      <c r="I260" s="5"/>
      <c r="J260" s="5"/>
      <c r="L260" s="5">
        <f>F260/E259</f>
        <v>0.99507389162561577</v>
      </c>
      <c r="M260" s="20">
        <v>712</v>
      </c>
      <c r="N260" s="3">
        <f t="shared" si="62"/>
        <v>0.99719887955182074</v>
      </c>
      <c r="O260" s="5">
        <f t="shared" si="63"/>
        <v>2.8011204481792618E-3</v>
      </c>
      <c r="W260" s="32"/>
      <c r="AI260" s="3"/>
      <c r="AJ260" s="3"/>
    </row>
    <row r="261" spans="1:36" ht="12.75" customHeight="1">
      <c r="A261" s="31" t="s">
        <v>36</v>
      </c>
      <c r="G261" s="32">
        <v>606</v>
      </c>
      <c r="H261" s="33">
        <v>471</v>
      </c>
      <c r="I261" s="5"/>
      <c r="J261" s="5"/>
      <c r="L261" s="5">
        <f>G261/F260</f>
        <v>1</v>
      </c>
      <c r="M261" s="20">
        <v>638</v>
      </c>
      <c r="N261" s="3">
        <f t="shared" si="62"/>
        <v>0.8960674157303371</v>
      </c>
      <c r="O261" s="5">
        <f t="shared" si="63"/>
        <v>0.1039325842696629</v>
      </c>
      <c r="W261" s="32"/>
      <c r="AI261" s="3"/>
      <c r="AJ261" s="3"/>
    </row>
    <row r="262" spans="1:36" ht="12.75" customHeight="1">
      <c r="A262" s="31" t="s">
        <v>37</v>
      </c>
      <c r="G262" s="32">
        <v>119</v>
      </c>
      <c r="H262" s="33">
        <v>71</v>
      </c>
      <c r="I262" s="5"/>
      <c r="J262" s="5"/>
      <c r="L262" s="5"/>
      <c r="M262" s="20">
        <v>133</v>
      </c>
      <c r="N262" s="3"/>
      <c r="O262" s="5"/>
      <c r="W262" s="32"/>
      <c r="AI262" s="3"/>
      <c r="AJ262" s="3"/>
    </row>
    <row r="263" spans="1:36" ht="12.75" customHeight="1">
      <c r="A263" s="31" t="s">
        <v>38</v>
      </c>
      <c r="G263" s="32">
        <v>64</v>
      </c>
      <c r="H263" s="33">
        <v>28</v>
      </c>
      <c r="I263" s="5"/>
      <c r="J263" s="5"/>
      <c r="L263" s="5"/>
      <c r="M263" s="20">
        <v>74</v>
      </c>
      <c r="N263" s="3"/>
      <c r="O263" s="5"/>
      <c r="W263" s="32"/>
      <c r="AI263" s="3"/>
      <c r="AJ263" s="3"/>
    </row>
    <row r="264" spans="1:36" ht="12.75" customHeight="1">
      <c r="A264" s="31" t="s">
        <v>39</v>
      </c>
      <c r="G264" s="32">
        <v>10</v>
      </c>
      <c r="H264" s="33">
        <v>6</v>
      </c>
      <c r="I264" s="5"/>
      <c r="J264" s="5"/>
      <c r="L264" s="5"/>
      <c r="M264" s="20">
        <v>11</v>
      </c>
      <c r="N264" s="3"/>
      <c r="O264" s="5"/>
      <c r="W264" s="32"/>
      <c r="AI264" s="3"/>
      <c r="AJ264" s="3"/>
    </row>
    <row r="265" spans="1:36" ht="12.75" customHeight="1">
      <c r="A265" s="31" t="s">
        <v>40</v>
      </c>
      <c r="G265" s="32">
        <v>5</v>
      </c>
      <c r="H265" s="33">
        <v>4</v>
      </c>
      <c r="I265" s="5"/>
      <c r="J265" s="5"/>
      <c r="L265" s="5"/>
      <c r="M265" s="20">
        <v>5</v>
      </c>
      <c r="N265" s="3"/>
      <c r="O265" s="5"/>
      <c r="W265" s="32"/>
      <c r="AI265" s="3"/>
      <c r="AJ265" s="3"/>
    </row>
    <row r="266" spans="1:36" ht="12.75" customHeight="1">
      <c r="A266" s="31" t="s">
        <v>41</v>
      </c>
      <c r="G266" s="32">
        <v>2</v>
      </c>
      <c r="H266" s="33"/>
      <c r="I266" s="5"/>
      <c r="J266" s="5"/>
      <c r="L266" s="5"/>
      <c r="M266" s="20">
        <v>2</v>
      </c>
      <c r="N266" s="3"/>
      <c r="O266" s="5"/>
      <c r="W266" s="32"/>
      <c r="AI266" s="3"/>
      <c r="AJ266" s="3"/>
    </row>
    <row r="267" spans="1:36" ht="12.75" customHeight="1">
      <c r="H267" s="32">
        <f>SUM(H259:H265)</f>
        <v>585</v>
      </c>
      <c r="I267" s="5">
        <f>SUM(H259:H261)/B256</f>
        <v>0.48521916411824667</v>
      </c>
      <c r="J267" s="5">
        <f>H267/B256</f>
        <v>0.59633027522935778</v>
      </c>
      <c r="K267" s="5">
        <f>J267-I267</f>
        <v>0.1111111111111111</v>
      </c>
      <c r="L267" s="5"/>
      <c r="M267" s="6"/>
      <c r="N267" s="6"/>
      <c r="O267" s="5"/>
      <c r="W267" s="32"/>
      <c r="AI267" s="3"/>
      <c r="AJ267" s="3"/>
    </row>
    <row r="268" spans="1:36" ht="12.75" customHeight="1">
      <c r="A268" s="44" t="s">
        <v>57</v>
      </c>
      <c r="I268" s="5"/>
      <c r="J268" s="5"/>
      <c r="L268" s="5"/>
      <c r="M268" s="6"/>
      <c r="N268" s="6"/>
      <c r="O268" s="5"/>
      <c r="W268" s="32"/>
      <c r="AI268" s="3"/>
      <c r="AJ268" s="3"/>
    </row>
    <row r="269" spans="1:36" ht="25.5" customHeight="1">
      <c r="B269" s="185" t="s">
        <v>1</v>
      </c>
      <c r="C269" s="186"/>
      <c r="D269" s="186"/>
      <c r="E269" s="186"/>
      <c r="F269" s="186"/>
      <c r="G269" s="186"/>
      <c r="I269" s="7" t="s">
        <v>2</v>
      </c>
      <c r="J269" s="7" t="s">
        <v>3</v>
      </c>
      <c r="K269" s="8" t="s">
        <v>4</v>
      </c>
      <c r="L269" s="7" t="s">
        <v>5</v>
      </c>
      <c r="M269" s="9" t="s">
        <v>6</v>
      </c>
      <c r="N269" s="9" t="s">
        <v>7</v>
      </c>
      <c r="O269" s="10" t="s">
        <v>8</v>
      </c>
      <c r="W269" s="32"/>
      <c r="AI269" s="3"/>
      <c r="AJ269" s="3"/>
    </row>
    <row r="270" spans="1:36" ht="12.75" customHeight="1">
      <c r="A270" s="12" t="s">
        <v>9</v>
      </c>
      <c r="B270" s="13">
        <v>1</v>
      </c>
      <c r="C270" s="13">
        <v>2</v>
      </c>
      <c r="D270" s="13">
        <v>3</v>
      </c>
      <c r="E270" s="13">
        <v>4</v>
      </c>
      <c r="F270" s="13">
        <v>5</v>
      </c>
      <c r="G270" s="13">
        <v>6</v>
      </c>
      <c r="H270" s="14" t="s">
        <v>10</v>
      </c>
      <c r="I270" s="41"/>
      <c r="J270" s="15"/>
      <c r="K270" s="16"/>
      <c r="L270" s="17"/>
      <c r="M270" s="6"/>
      <c r="N270" s="6"/>
      <c r="O270" s="5"/>
      <c r="W270" s="32"/>
      <c r="AI270" s="3"/>
      <c r="AJ270" s="3"/>
    </row>
    <row r="271" spans="1:36" ht="12.75" customHeight="1">
      <c r="A271" s="31" t="s">
        <v>21</v>
      </c>
      <c r="B271" s="13">
        <v>141</v>
      </c>
      <c r="C271" s="13"/>
      <c r="D271" s="13"/>
      <c r="E271" s="13"/>
      <c r="F271" s="13"/>
      <c r="G271" s="13"/>
      <c r="H271" s="19"/>
      <c r="I271" s="41"/>
      <c r="J271" s="15"/>
      <c r="K271" s="16"/>
      <c r="L271" s="17"/>
      <c r="M271" s="20">
        <f>B271</f>
        <v>141</v>
      </c>
      <c r="N271" s="6"/>
      <c r="O271" s="5"/>
      <c r="W271" s="32"/>
      <c r="AI271" s="3"/>
      <c r="AJ271" s="3"/>
    </row>
    <row r="272" spans="1:36" ht="12.75" customHeight="1">
      <c r="A272" s="31" t="s">
        <v>22</v>
      </c>
      <c r="B272" s="13"/>
      <c r="C272" s="13">
        <v>92</v>
      </c>
      <c r="D272" s="13"/>
      <c r="E272" s="13"/>
      <c r="F272" s="13"/>
      <c r="G272" s="13"/>
      <c r="H272" s="33"/>
      <c r="I272" s="41"/>
      <c r="J272" s="41"/>
      <c r="K272" s="41"/>
      <c r="L272" s="17">
        <f>C272/B271</f>
        <v>0.65248226950354615</v>
      </c>
      <c r="M272" s="20">
        <v>94</v>
      </c>
      <c r="N272" s="3">
        <f t="shared" ref="N272:N276" si="64">M272/M271</f>
        <v>0.66666666666666663</v>
      </c>
      <c r="O272" s="5">
        <f t="shared" ref="O272:O276" si="65">100%-N272</f>
        <v>0.33333333333333337</v>
      </c>
      <c r="W272" s="32"/>
      <c r="AI272" s="3"/>
      <c r="AJ272" s="3"/>
    </row>
    <row r="273" spans="1:36" ht="12.75" customHeight="1">
      <c r="A273" s="31" t="s">
        <v>33</v>
      </c>
      <c r="B273" s="32"/>
      <c r="C273" s="32"/>
      <c r="D273" s="32">
        <v>78</v>
      </c>
      <c r="E273" s="32"/>
      <c r="F273" s="32"/>
      <c r="G273" s="32"/>
      <c r="H273" s="33"/>
      <c r="I273" s="5"/>
      <c r="J273" s="5"/>
      <c r="K273" s="5"/>
      <c r="L273" s="5">
        <f>D273/C272</f>
        <v>0.84782608695652173</v>
      </c>
      <c r="M273" s="20">
        <v>90</v>
      </c>
      <c r="N273" s="3">
        <f t="shared" si="64"/>
        <v>0.95744680851063835</v>
      </c>
      <c r="O273" s="5">
        <f t="shared" si="65"/>
        <v>4.2553191489361653E-2</v>
      </c>
      <c r="W273" s="32"/>
      <c r="AI273" s="3"/>
      <c r="AJ273" s="3"/>
    </row>
    <row r="274" spans="1:36" ht="12.75" customHeight="1">
      <c r="A274" s="31" t="s">
        <v>34</v>
      </c>
      <c r="E274" s="32">
        <v>78</v>
      </c>
      <c r="H274" s="33"/>
      <c r="I274" s="5"/>
      <c r="J274" s="5"/>
      <c r="L274" s="5">
        <f>E274/D273</f>
        <v>1</v>
      </c>
      <c r="M274" s="20">
        <v>121</v>
      </c>
      <c r="N274" s="3">
        <f t="shared" si="64"/>
        <v>1.3444444444444446</v>
      </c>
      <c r="O274" s="5">
        <f t="shared" si="65"/>
        <v>-0.34444444444444455</v>
      </c>
      <c r="W274" s="32"/>
      <c r="AI274" s="3"/>
      <c r="AJ274" s="3"/>
    </row>
    <row r="275" spans="1:36" ht="12.75" customHeight="1">
      <c r="A275" s="31" t="s">
        <v>36</v>
      </c>
      <c r="F275" s="32">
        <v>51</v>
      </c>
      <c r="H275" s="33">
        <v>4</v>
      </c>
      <c r="I275" s="5"/>
      <c r="J275" s="5"/>
      <c r="L275" s="5">
        <f>F275/E274</f>
        <v>0.65384615384615385</v>
      </c>
      <c r="M275" s="20">
        <v>76</v>
      </c>
      <c r="N275" s="3">
        <f t="shared" si="64"/>
        <v>0.62809917355371903</v>
      </c>
      <c r="O275" s="5">
        <f t="shared" si="65"/>
        <v>0.37190082644628097</v>
      </c>
      <c r="W275" s="32"/>
      <c r="AI275" s="3"/>
      <c r="AJ275" s="3"/>
    </row>
    <row r="276" spans="1:36" ht="12.75" customHeight="1">
      <c r="A276" s="31" t="s">
        <v>37</v>
      </c>
      <c r="G276" s="32">
        <v>51</v>
      </c>
      <c r="H276" s="33">
        <v>41</v>
      </c>
      <c r="I276" s="5"/>
      <c r="J276" s="5"/>
      <c r="L276" s="5">
        <f>G276/F275</f>
        <v>1</v>
      </c>
      <c r="M276" s="20">
        <v>64</v>
      </c>
      <c r="N276" s="3">
        <f t="shared" si="64"/>
        <v>0.84210526315789469</v>
      </c>
      <c r="O276" s="5">
        <f t="shared" si="65"/>
        <v>0.15789473684210531</v>
      </c>
      <c r="W276" s="32"/>
      <c r="AI276" s="3"/>
      <c r="AJ276" s="3"/>
    </row>
    <row r="277" spans="1:36" ht="12.75" customHeight="1">
      <c r="A277" s="31" t="s">
        <v>38</v>
      </c>
      <c r="G277" s="32">
        <v>28</v>
      </c>
      <c r="H277" s="33">
        <v>11</v>
      </c>
      <c r="I277" s="5"/>
      <c r="J277" s="5"/>
      <c r="L277" s="5"/>
      <c r="M277" s="20">
        <v>31</v>
      </c>
      <c r="N277" s="3"/>
      <c r="O277" s="5"/>
      <c r="W277" s="32"/>
      <c r="AI277" s="3"/>
      <c r="AJ277" s="3"/>
    </row>
    <row r="278" spans="1:36" ht="12.75" customHeight="1">
      <c r="A278" s="31" t="s">
        <v>39</v>
      </c>
      <c r="G278" s="32">
        <v>5</v>
      </c>
      <c r="H278" s="33">
        <v>3</v>
      </c>
      <c r="I278" s="5"/>
      <c r="J278" s="5"/>
      <c r="L278" s="5"/>
      <c r="M278" s="20">
        <v>7</v>
      </c>
      <c r="N278" s="3"/>
      <c r="O278" s="5"/>
      <c r="W278" s="32"/>
      <c r="AI278" s="3"/>
      <c r="AJ278" s="3"/>
    </row>
    <row r="279" spans="1:36" ht="12.75" customHeight="1">
      <c r="A279" s="31" t="s">
        <v>40</v>
      </c>
      <c r="G279" s="32">
        <v>4</v>
      </c>
      <c r="H279" s="33">
        <v>2</v>
      </c>
      <c r="I279" s="5"/>
      <c r="J279" s="5"/>
      <c r="L279" s="5"/>
      <c r="M279" s="20">
        <v>5</v>
      </c>
      <c r="N279" s="3"/>
      <c r="O279" s="5"/>
      <c r="W279" s="32"/>
      <c r="AI279" s="3"/>
      <c r="AJ279" s="3"/>
    </row>
    <row r="280" spans="1:36" ht="12.75" customHeight="1">
      <c r="A280" s="31" t="s">
        <v>41</v>
      </c>
      <c r="G280" s="32">
        <v>1</v>
      </c>
      <c r="H280" s="33">
        <v>1</v>
      </c>
      <c r="I280" s="5"/>
      <c r="J280" s="5"/>
      <c r="L280" s="5"/>
      <c r="M280" s="20">
        <v>2</v>
      </c>
      <c r="N280" s="3"/>
      <c r="O280" s="5"/>
      <c r="W280" s="32"/>
      <c r="AI280" s="3"/>
      <c r="AJ280" s="3"/>
    </row>
    <row r="281" spans="1:36" ht="12.75" customHeight="1">
      <c r="A281" s="31" t="s">
        <v>42</v>
      </c>
      <c r="H281" s="33"/>
      <c r="I281" s="5"/>
      <c r="J281" s="5"/>
      <c r="L281" s="5"/>
      <c r="M281" s="20"/>
      <c r="N281" s="3"/>
      <c r="O281" s="5"/>
      <c r="W281" s="32"/>
      <c r="AI281" s="3"/>
      <c r="AJ281" s="3"/>
    </row>
    <row r="282" spans="1:36" ht="12.75" customHeight="1">
      <c r="A282" s="31"/>
      <c r="H282" s="32">
        <f>SUM(H275:H280)</f>
        <v>62</v>
      </c>
      <c r="I282" s="5">
        <f>SUM(H275:H276)/B271</f>
        <v>0.31914893617021278</v>
      </c>
      <c r="J282" s="5">
        <f>H282/B271</f>
        <v>0.43971631205673761</v>
      </c>
      <c r="K282" s="5">
        <f>J282-I282</f>
        <v>0.12056737588652483</v>
      </c>
      <c r="L282" s="5"/>
      <c r="M282" s="20"/>
      <c r="N282" s="3"/>
      <c r="O282" s="5"/>
      <c r="W282" s="32"/>
      <c r="AI282" s="3"/>
      <c r="AJ282" s="3"/>
    </row>
    <row r="283" spans="1:36" ht="12.75" customHeight="1">
      <c r="I283" s="5"/>
      <c r="J283" s="5"/>
      <c r="L283" s="5"/>
      <c r="M283" s="6"/>
      <c r="N283" s="6"/>
      <c r="O283" s="5"/>
      <c r="W283" s="32"/>
      <c r="AI283" s="3"/>
      <c r="AJ283" s="3"/>
    </row>
    <row r="284" spans="1:36" ht="12.75" customHeight="1">
      <c r="A284" s="44" t="s">
        <v>58</v>
      </c>
      <c r="I284" s="5"/>
      <c r="J284" s="5"/>
      <c r="L284" s="5"/>
      <c r="M284" s="6"/>
      <c r="N284" s="6"/>
      <c r="O284" s="5"/>
      <c r="W284" s="32"/>
      <c r="AI284" s="3"/>
      <c r="AJ284" s="3"/>
    </row>
    <row r="285" spans="1:36" ht="25.5" customHeight="1">
      <c r="B285" s="185" t="s">
        <v>1</v>
      </c>
      <c r="C285" s="186"/>
      <c r="D285" s="186"/>
      <c r="E285" s="186"/>
      <c r="F285" s="186"/>
      <c r="G285" s="186"/>
      <c r="I285" s="7" t="s">
        <v>2</v>
      </c>
      <c r="J285" s="7" t="s">
        <v>3</v>
      </c>
      <c r="K285" s="8" t="s">
        <v>4</v>
      </c>
      <c r="L285" s="7" t="s">
        <v>5</v>
      </c>
      <c r="M285" s="9" t="s">
        <v>6</v>
      </c>
      <c r="N285" s="9" t="s">
        <v>7</v>
      </c>
      <c r="O285" s="10" t="s">
        <v>8</v>
      </c>
      <c r="W285" s="32"/>
      <c r="AI285" s="3"/>
      <c r="AJ285" s="3"/>
    </row>
    <row r="286" spans="1:36" ht="12.75" customHeight="1">
      <c r="A286" s="12" t="s">
        <v>9</v>
      </c>
      <c r="B286" s="13">
        <v>1</v>
      </c>
      <c r="C286" s="13">
        <v>2</v>
      </c>
      <c r="D286" s="13">
        <v>3</v>
      </c>
      <c r="E286" s="13">
        <v>4</v>
      </c>
      <c r="F286" s="13">
        <v>5</v>
      </c>
      <c r="G286" s="13">
        <v>6</v>
      </c>
      <c r="H286" s="14" t="s">
        <v>10</v>
      </c>
      <c r="I286" s="41"/>
      <c r="J286" s="15"/>
      <c r="K286" s="16"/>
      <c r="L286" s="17"/>
      <c r="M286" s="6"/>
      <c r="N286" s="6"/>
      <c r="O286" s="5"/>
      <c r="W286" s="32"/>
      <c r="AI286" s="3"/>
      <c r="AJ286" s="3"/>
    </row>
    <row r="287" spans="1:36" ht="12.75" customHeight="1">
      <c r="A287" s="31" t="s">
        <v>22</v>
      </c>
      <c r="B287" s="13">
        <v>1525</v>
      </c>
      <c r="C287" s="13"/>
      <c r="D287" s="13"/>
      <c r="E287" s="13"/>
      <c r="F287" s="13"/>
      <c r="G287" s="13"/>
      <c r="H287" s="19"/>
      <c r="I287" s="41"/>
      <c r="J287" s="15"/>
      <c r="K287" s="16"/>
      <c r="L287" s="17"/>
      <c r="M287" s="20">
        <f>B287</f>
        <v>1525</v>
      </c>
      <c r="N287" s="6"/>
      <c r="O287" s="5"/>
      <c r="W287" s="32"/>
      <c r="AI287" s="3"/>
      <c r="AJ287" s="3"/>
    </row>
    <row r="288" spans="1:36" ht="12.75" customHeight="1">
      <c r="A288" s="31" t="s">
        <v>33</v>
      </c>
      <c r="B288" s="13"/>
      <c r="C288" s="13">
        <v>1164</v>
      </c>
      <c r="D288" s="13"/>
      <c r="E288" s="13"/>
      <c r="F288" s="13"/>
      <c r="G288" s="13"/>
      <c r="H288" s="33"/>
      <c r="I288" s="41"/>
      <c r="J288" s="41"/>
      <c r="K288" s="41"/>
      <c r="L288" s="17">
        <f>C288/B287</f>
        <v>0.76327868852459013</v>
      </c>
      <c r="M288" s="20">
        <v>1165</v>
      </c>
      <c r="N288" s="3">
        <f t="shared" ref="N288:N292" si="66">M288/M287</f>
        <v>0.76393442622950825</v>
      </c>
      <c r="O288" s="5">
        <f t="shared" ref="O288:O292" si="67">100%-N288</f>
        <v>0.23606557377049175</v>
      </c>
      <c r="W288" s="32"/>
      <c r="AI288" s="3"/>
      <c r="AJ288" s="3"/>
    </row>
    <row r="289" spans="1:36" ht="12.75" customHeight="1">
      <c r="A289" s="31" t="s">
        <v>34</v>
      </c>
      <c r="D289" s="32">
        <v>1127</v>
      </c>
      <c r="H289" s="33"/>
      <c r="I289" s="5"/>
      <c r="J289" s="5"/>
      <c r="L289" s="5">
        <f>D289/C288</f>
        <v>0.96821305841924399</v>
      </c>
      <c r="M289" s="20">
        <v>1145</v>
      </c>
      <c r="N289" s="3">
        <f t="shared" si="66"/>
        <v>0.98283261802575106</v>
      </c>
      <c r="O289" s="5">
        <f t="shared" si="67"/>
        <v>1.7167381974248941E-2</v>
      </c>
      <c r="W289" s="32"/>
      <c r="AI289" s="3"/>
      <c r="AJ289" s="3"/>
    </row>
    <row r="290" spans="1:36" ht="12.75" customHeight="1">
      <c r="A290" s="31" t="s">
        <v>36</v>
      </c>
      <c r="E290" s="32">
        <v>904</v>
      </c>
      <c r="H290" s="33">
        <v>6</v>
      </c>
      <c r="I290" s="5"/>
      <c r="J290" s="5"/>
      <c r="L290" s="5">
        <f>E290/D289</f>
        <v>0.80212954747116239</v>
      </c>
      <c r="M290" s="20">
        <v>1048</v>
      </c>
      <c r="N290" s="3">
        <f t="shared" si="66"/>
        <v>0.91528384279475983</v>
      </c>
      <c r="O290" s="5">
        <f t="shared" si="67"/>
        <v>8.4716157205240172E-2</v>
      </c>
      <c r="W290" s="32"/>
      <c r="AI290" s="3"/>
      <c r="AJ290" s="3"/>
    </row>
    <row r="291" spans="1:36" ht="12.75" customHeight="1">
      <c r="A291" s="31" t="s">
        <v>37</v>
      </c>
      <c r="F291" s="32">
        <v>803</v>
      </c>
      <c r="H291" s="33">
        <v>8</v>
      </c>
      <c r="I291" s="5"/>
      <c r="J291" s="5"/>
      <c r="L291" s="5">
        <f>F291/E290</f>
        <v>0.88827433628318586</v>
      </c>
      <c r="M291" s="20">
        <v>995</v>
      </c>
      <c r="N291" s="3">
        <f t="shared" si="66"/>
        <v>0.94942748091603058</v>
      </c>
      <c r="O291" s="5">
        <f t="shared" si="67"/>
        <v>5.0572519083969425E-2</v>
      </c>
      <c r="W291" s="32"/>
      <c r="AI291" s="3"/>
      <c r="AJ291" s="3"/>
    </row>
    <row r="292" spans="1:36" ht="12.75" customHeight="1">
      <c r="A292" s="31" t="s">
        <v>38</v>
      </c>
      <c r="G292" s="32">
        <v>800</v>
      </c>
      <c r="H292" s="33">
        <v>714</v>
      </c>
      <c r="I292" s="5"/>
      <c r="J292" s="5"/>
      <c r="L292" s="5">
        <f>G292/F291</f>
        <v>0.99626400996264008</v>
      </c>
      <c r="M292" s="20">
        <v>988</v>
      </c>
      <c r="N292" s="3">
        <f t="shared" si="66"/>
        <v>0.99296482412060305</v>
      </c>
      <c r="O292" s="5">
        <f t="shared" si="67"/>
        <v>7.0351758793969488E-3</v>
      </c>
      <c r="W292" s="32"/>
      <c r="AI292" s="3"/>
      <c r="AJ292" s="3"/>
    </row>
    <row r="293" spans="1:36" ht="12.75" customHeight="1">
      <c r="A293" s="31" t="s">
        <v>39</v>
      </c>
      <c r="G293" s="32">
        <v>172</v>
      </c>
      <c r="H293" s="33">
        <v>94</v>
      </c>
      <c r="I293" s="5"/>
      <c r="J293" s="5"/>
      <c r="L293" s="5"/>
      <c r="M293" s="20">
        <v>188</v>
      </c>
      <c r="N293" s="3"/>
      <c r="O293" s="5"/>
      <c r="W293" s="32"/>
      <c r="AI293" s="3"/>
      <c r="AJ293" s="3"/>
    </row>
    <row r="294" spans="1:36" ht="12.75" customHeight="1">
      <c r="A294" s="31" t="s">
        <v>40</v>
      </c>
      <c r="G294" s="32">
        <v>49</v>
      </c>
      <c r="H294" s="33">
        <v>31</v>
      </c>
      <c r="I294" s="5"/>
      <c r="J294" s="5"/>
      <c r="L294" s="5"/>
      <c r="M294" s="20">
        <v>51</v>
      </c>
      <c r="N294" s="3"/>
      <c r="O294" s="5"/>
      <c r="W294" s="32"/>
      <c r="AI294" s="3"/>
      <c r="AJ294" s="3"/>
    </row>
    <row r="295" spans="1:36" ht="12.75" customHeight="1">
      <c r="A295" s="31" t="s">
        <v>41</v>
      </c>
      <c r="G295" s="32">
        <v>14</v>
      </c>
      <c r="H295" s="33">
        <v>1</v>
      </c>
      <c r="I295" s="5"/>
      <c r="J295" s="5"/>
      <c r="L295" s="5"/>
      <c r="M295" s="20">
        <v>14</v>
      </c>
      <c r="N295" s="3"/>
      <c r="O295" s="5"/>
      <c r="W295" s="32"/>
      <c r="AI295" s="3"/>
      <c r="AJ295" s="3"/>
    </row>
    <row r="296" spans="1:36" ht="12.75" customHeight="1">
      <c r="A296" s="31" t="s">
        <v>42</v>
      </c>
      <c r="G296" s="32">
        <v>3</v>
      </c>
      <c r="H296" s="33">
        <v>3</v>
      </c>
      <c r="I296" s="5"/>
      <c r="J296" s="5"/>
      <c r="L296" s="5"/>
      <c r="M296" s="20">
        <v>3</v>
      </c>
      <c r="N296" s="3"/>
      <c r="O296" s="5"/>
      <c r="W296" s="32"/>
      <c r="AI296" s="3"/>
      <c r="AJ296" s="3"/>
    </row>
    <row r="297" spans="1:36" ht="12.75" customHeight="1">
      <c r="H297" s="32">
        <f>SUM(H290:H296)</f>
        <v>857</v>
      </c>
      <c r="I297" s="5">
        <f>SUM(H290:H292)/B287</f>
        <v>0.47737704918032786</v>
      </c>
      <c r="J297" s="5">
        <f>H297/B287</f>
        <v>0.56196721311475406</v>
      </c>
      <c r="K297" s="5">
        <f>J297-I297</f>
        <v>8.4590163934426199E-2</v>
      </c>
      <c r="L297" s="5"/>
      <c r="M297" s="6"/>
      <c r="N297" s="6"/>
      <c r="O297" s="5"/>
      <c r="W297" s="32"/>
      <c r="AI297" s="3"/>
      <c r="AJ297" s="3"/>
    </row>
    <row r="298" spans="1:36" ht="12.75" customHeight="1">
      <c r="A298" s="44" t="s">
        <v>59</v>
      </c>
      <c r="I298" s="5"/>
      <c r="J298" s="5"/>
      <c r="L298" s="5"/>
      <c r="M298" s="6"/>
      <c r="N298" s="6"/>
      <c r="O298" s="5"/>
      <c r="W298" s="32"/>
      <c r="AI298" s="3"/>
      <c r="AJ298" s="3"/>
    </row>
    <row r="299" spans="1:36" ht="25.5" customHeight="1">
      <c r="B299" s="185" t="s">
        <v>1</v>
      </c>
      <c r="C299" s="186"/>
      <c r="D299" s="186"/>
      <c r="E299" s="186"/>
      <c r="F299" s="186"/>
      <c r="G299" s="186"/>
      <c r="I299" s="7" t="s">
        <v>2</v>
      </c>
      <c r="J299" s="7" t="s">
        <v>3</v>
      </c>
      <c r="K299" s="8" t="s">
        <v>4</v>
      </c>
      <c r="L299" s="7" t="s">
        <v>5</v>
      </c>
      <c r="M299" s="9" t="s">
        <v>6</v>
      </c>
      <c r="N299" s="9" t="s">
        <v>7</v>
      </c>
      <c r="O299" s="10" t="s">
        <v>8</v>
      </c>
      <c r="W299" s="32"/>
      <c r="AI299" s="3"/>
      <c r="AJ299" s="3"/>
    </row>
    <row r="300" spans="1:36" ht="12.75" customHeight="1">
      <c r="A300" s="12" t="s">
        <v>9</v>
      </c>
      <c r="B300" s="13">
        <v>1</v>
      </c>
      <c r="C300" s="13">
        <v>2</v>
      </c>
      <c r="D300" s="13">
        <v>3</v>
      </c>
      <c r="E300" s="13">
        <v>4</v>
      </c>
      <c r="F300" s="13">
        <v>5</v>
      </c>
      <c r="G300" s="13">
        <v>6</v>
      </c>
      <c r="H300" s="14" t="s">
        <v>10</v>
      </c>
      <c r="I300" s="41"/>
      <c r="J300" s="15"/>
      <c r="K300" s="16"/>
      <c r="L300" s="17"/>
      <c r="M300" s="6"/>
      <c r="N300" s="6"/>
      <c r="O300" s="5"/>
      <c r="W300" s="32"/>
      <c r="AI300" s="3"/>
      <c r="AJ300" s="3"/>
    </row>
    <row r="301" spans="1:36" ht="12.75" customHeight="1">
      <c r="A301" s="31" t="s">
        <v>33</v>
      </c>
      <c r="B301" s="13">
        <v>28</v>
      </c>
      <c r="C301" s="13"/>
      <c r="D301" s="13"/>
      <c r="E301" s="13"/>
      <c r="F301" s="13"/>
      <c r="G301" s="13"/>
      <c r="H301" s="19"/>
      <c r="I301" s="41"/>
      <c r="J301" s="15"/>
      <c r="K301" s="16"/>
      <c r="L301" s="17"/>
      <c r="M301" s="20">
        <f>B301</f>
        <v>28</v>
      </c>
      <c r="N301" s="6"/>
      <c r="O301" s="5"/>
      <c r="W301" s="32"/>
      <c r="AI301" s="3"/>
      <c r="AJ301" s="3"/>
    </row>
    <row r="302" spans="1:36" ht="12.75" customHeight="1">
      <c r="A302" s="31" t="s">
        <v>34</v>
      </c>
      <c r="B302" s="13"/>
      <c r="C302" s="13">
        <v>15</v>
      </c>
      <c r="D302" s="13"/>
      <c r="E302" s="13"/>
      <c r="F302" s="13"/>
      <c r="G302" s="13"/>
      <c r="H302" s="33"/>
      <c r="I302" s="41"/>
      <c r="J302" s="41"/>
      <c r="K302" s="41"/>
      <c r="L302" s="17">
        <f>C302/B301</f>
        <v>0.5357142857142857</v>
      </c>
      <c r="M302" s="20">
        <v>16</v>
      </c>
      <c r="N302" s="3">
        <f t="shared" ref="N302:N306" si="68">M302/M301</f>
        <v>0.5714285714285714</v>
      </c>
      <c r="O302" s="5">
        <f t="shared" ref="O302:O306" si="69">100%-N302</f>
        <v>0.4285714285714286</v>
      </c>
      <c r="W302" s="32"/>
      <c r="AI302" s="3"/>
      <c r="AJ302" s="3"/>
    </row>
    <row r="303" spans="1:36" ht="12.75" customHeight="1">
      <c r="A303" s="31" t="s">
        <v>36</v>
      </c>
      <c r="D303" s="32">
        <v>14</v>
      </c>
      <c r="H303" s="33"/>
      <c r="I303" s="5"/>
      <c r="J303" s="5"/>
      <c r="L303" s="5">
        <f>D303/C302</f>
        <v>0.93333333333333335</v>
      </c>
      <c r="M303" s="20">
        <v>17</v>
      </c>
      <c r="N303" s="3">
        <f t="shared" si="68"/>
        <v>1.0625</v>
      </c>
      <c r="O303" s="5">
        <f t="shared" si="69"/>
        <v>-6.25E-2</v>
      </c>
      <c r="W303" s="32"/>
      <c r="AI303" s="3"/>
      <c r="AJ303" s="3"/>
    </row>
    <row r="304" spans="1:36" ht="12.75" customHeight="1">
      <c r="A304" s="31" t="s">
        <v>37</v>
      </c>
      <c r="E304" s="32">
        <v>14</v>
      </c>
      <c r="H304" s="33">
        <v>2</v>
      </c>
      <c r="I304" s="5"/>
      <c r="J304" s="5"/>
      <c r="L304" s="5">
        <f>E304/D303</f>
        <v>1</v>
      </c>
      <c r="M304" s="20">
        <v>20</v>
      </c>
      <c r="N304" s="3">
        <f t="shared" si="68"/>
        <v>1.1764705882352942</v>
      </c>
      <c r="O304" s="5">
        <f t="shared" si="69"/>
        <v>-0.17647058823529416</v>
      </c>
      <c r="W304" s="32"/>
      <c r="AI304" s="3"/>
      <c r="AJ304" s="3"/>
    </row>
    <row r="305" spans="1:36" ht="12.75" customHeight="1">
      <c r="A305" s="31" t="s">
        <v>38</v>
      </c>
      <c r="F305" s="32">
        <v>14</v>
      </c>
      <c r="H305" s="33">
        <v>1</v>
      </c>
      <c r="I305" s="5"/>
      <c r="J305" s="5"/>
      <c r="L305" s="5">
        <f>F305/E304</f>
        <v>1</v>
      </c>
      <c r="M305" s="20">
        <v>18</v>
      </c>
      <c r="N305" s="3">
        <f t="shared" si="68"/>
        <v>0.9</v>
      </c>
      <c r="O305" s="5">
        <f t="shared" si="69"/>
        <v>9.9999999999999978E-2</v>
      </c>
      <c r="W305" s="32"/>
      <c r="AI305" s="3"/>
      <c r="AJ305" s="3"/>
    </row>
    <row r="306" spans="1:36" ht="12.75" customHeight="1">
      <c r="A306" s="31" t="s">
        <v>39</v>
      </c>
      <c r="G306" s="32">
        <v>14</v>
      </c>
      <c r="H306" s="33">
        <v>14</v>
      </c>
      <c r="I306" s="5"/>
      <c r="J306" s="5"/>
      <c r="L306" s="5">
        <f>G306/F305</f>
        <v>1</v>
      </c>
      <c r="M306" s="20">
        <v>17</v>
      </c>
      <c r="N306" s="3">
        <f t="shared" si="68"/>
        <v>0.94444444444444442</v>
      </c>
      <c r="O306" s="5">
        <f t="shared" si="69"/>
        <v>5.555555555555558E-2</v>
      </c>
      <c r="W306" s="32"/>
      <c r="AI306" s="3"/>
      <c r="AJ306" s="3"/>
    </row>
    <row r="307" spans="1:36" ht="12.75" customHeight="1">
      <c r="A307" s="31" t="s">
        <v>40</v>
      </c>
      <c r="G307" s="32">
        <v>20</v>
      </c>
      <c r="H307" s="33">
        <v>14</v>
      </c>
      <c r="I307" s="5"/>
      <c r="J307" s="5"/>
      <c r="L307" s="5"/>
      <c r="M307" s="20">
        <v>21</v>
      </c>
      <c r="N307" s="3"/>
      <c r="O307" s="5"/>
      <c r="W307" s="32"/>
      <c r="AI307" s="3"/>
      <c r="AJ307" s="3"/>
    </row>
    <row r="308" spans="1:36" ht="12.75" customHeight="1">
      <c r="A308" s="31" t="s">
        <v>41</v>
      </c>
      <c r="G308" s="32">
        <v>5</v>
      </c>
      <c r="H308" s="33">
        <v>2</v>
      </c>
      <c r="I308" s="5"/>
      <c r="J308" s="5"/>
      <c r="L308" s="5"/>
      <c r="M308" s="20">
        <v>5</v>
      </c>
      <c r="N308" s="3"/>
      <c r="O308" s="5"/>
      <c r="W308" s="32"/>
      <c r="AI308" s="3"/>
      <c r="AJ308" s="3"/>
    </row>
    <row r="309" spans="1:36" ht="12.75" customHeight="1">
      <c r="A309" s="31" t="s">
        <v>42</v>
      </c>
      <c r="H309" s="33"/>
      <c r="I309" s="5"/>
      <c r="J309" s="5"/>
      <c r="L309" s="5"/>
      <c r="M309" s="20"/>
      <c r="N309" s="3"/>
      <c r="O309" s="5"/>
      <c r="W309" s="32"/>
      <c r="AI309" s="3"/>
      <c r="AJ309" s="3"/>
    </row>
    <row r="310" spans="1:36" ht="12.75" customHeight="1">
      <c r="H310" s="32">
        <f>SUM(H304:H308)</f>
        <v>33</v>
      </c>
      <c r="I310" s="5">
        <f>SUM(H304:H306)/B301</f>
        <v>0.6071428571428571</v>
      </c>
      <c r="J310" s="5">
        <f>H310/B301</f>
        <v>1.1785714285714286</v>
      </c>
      <c r="K310" s="5">
        <f>J310-I310</f>
        <v>0.57142857142857151</v>
      </c>
      <c r="L310" s="5"/>
      <c r="M310" s="6"/>
      <c r="N310" s="6"/>
      <c r="O310" s="5"/>
      <c r="W310" s="32"/>
      <c r="AI310" s="3"/>
      <c r="AJ310" s="3"/>
    </row>
    <row r="311" spans="1:36" ht="12.75" customHeight="1">
      <c r="A311" s="44" t="s">
        <v>60</v>
      </c>
      <c r="I311" s="5"/>
      <c r="J311" s="5"/>
      <c r="L311" s="5"/>
      <c r="M311" s="6"/>
      <c r="N311" s="6"/>
      <c r="O311" s="5"/>
      <c r="W311" s="32"/>
      <c r="AI311" s="3"/>
      <c r="AJ311" s="3"/>
    </row>
    <row r="312" spans="1:36" ht="25.5" customHeight="1">
      <c r="B312" s="185" t="s">
        <v>1</v>
      </c>
      <c r="C312" s="186"/>
      <c r="D312" s="186"/>
      <c r="E312" s="186"/>
      <c r="F312" s="186"/>
      <c r="G312" s="186"/>
      <c r="I312" s="7" t="s">
        <v>2</v>
      </c>
      <c r="J312" s="7" t="s">
        <v>3</v>
      </c>
      <c r="K312" s="8" t="s">
        <v>4</v>
      </c>
      <c r="L312" s="7" t="s">
        <v>5</v>
      </c>
      <c r="M312" s="9" t="s">
        <v>6</v>
      </c>
      <c r="N312" s="9" t="s">
        <v>7</v>
      </c>
      <c r="O312" s="10" t="s">
        <v>8</v>
      </c>
      <c r="W312" s="32"/>
      <c r="AI312" s="3"/>
      <c r="AJ312" s="3"/>
    </row>
    <row r="313" spans="1:36" ht="12.75" customHeight="1">
      <c r="A313" s="12" t="s">
        <v>9</v>
      </c>
      <c r="B313" s="13">
        <v>1</v>
      </c>
      <c r="C313" s="13">
        <v>2</v>
      </c>
      <c r="D313" s="13">
        <v>3</v>
      </c>
      <c r="E313" s="13">
        <v>4</v>
      </c>
      <c r="F313" s="13">
        <v>5</v>
      </c>
      <c r="G313" s="13">
        <v>6</v>
      </c>
      <c r="H313" s="14" t="s">
        <v>10</v>
      </c>
      <c r="I313" s="41"/>
      <c r="J313" s="15"/>
      <c r="K313" s="16"/>
      <c r="L313" s="17"/>
      <c r="M313" s="6"/>
      <c r="N313" s="6"/>
      <c r="O313" s="5"/>
      <c r="W313" s="32"/>
      <c r="AI313" s="3"/>
      <c r="AJ313" s="3"/>
    </row>
    <row r="314" spans="1:36" ht="12.75" customHeight="1">
      <c r="A314" s="31" t="s">
        <v>34</v>
      </c>
      <c r="B314" s="13">
        <v>775</v>
      </c>
      <c r="C314" s="13"/>
      <c r="D314" s="13"/>
      <c r="E314" s="13"/>
      <c r="F314" s="13"/>
      <c r="G314" s="13"/>
      <c r="H314" s="19"/>
      <c r="I314" s="41"/>
      <c r="J314" s="15"/>
      <c r="K314" s="16"/>
      <c r="L314" s="17"/>
      <c r="M314" s="20">
        <f>B314</f>
        <v>775</v>
      </c>
      <c r="N314" s="6"/>
      <c r="O314" s="5"/>
      <c r="W314" s="32"/>
      <c r="AI314" s="3"/>
      <c r="AJ314" s="3"/>
    </row>
    <row r="315" spans="1:36" ht="12.75" customHeight="1">
      <c r="A315" s="31" t="s">
        <v>36</v>
      </c>
      <c r="B315" s="13"/>
      <c r="C315" s="13">
        <v>662</v>
      </c>
      <c r="D315" s="13"/>
      <c r="E315" s="13"/>
      <c r="F315" s="13"/>
      <c r="G315" s="13"/>
      <c r="H315" s="33"/>
      <c r="I315" s="41"/>
      <c r="J315" s="41"/>
      <c r="K315" s="41"/>
      <c r="L315" s="17">
        <f>C315/B314</f>
        <v>0.85419354838709682</v>
      </c>
      <c r="M315" s="20">
        <v>664</v>
      </c>
      <c r="N315" s="3">
        <f t="shared" ref="N315:N318" si="70">M315/M314</f>
        <v>0.85677419354838713</v>
      </c>
      <c r="O315" s="5">
        <f t="shared" ref="O315:O318" si="71">100%-N315</f>
        <v>0.14322580645161287</v>
      </c>
      <c r="W315" s="32"/>
      <c r="AI315" s="3"/>
      <c r="AJ315" s="3"/>
    </row>
    <row r="316" spans="1:36" ht="12.75" customHeight="1">
      <c r="A316" s="31" t="s">
        <v>37</v>
      </c>
      <c r="B316" s="32"/>
      <c r="C316" s="32"/>
      <c r="D316" s="32">
        <v>606</v>
      </c>
      <c r="E316" s="32"/>
      <c r="F316" s="32"/>
      <c r="G316" s="32"/>
      <c r="H316" s="33"/>
      <c r="I316" s="5"/>
      <c r="J316" s="5"/>
      <c r="K316" s="5"/>
      <c r="L316" s="5">
        <f>D316/C315</f>
        <v>0.9154078549848943</v>
      </c>
      <c r="M316" s="20">
        <v>654</v>
      </c>
      <c r="N316" s="3">
        <f t="shared" si="70"/>
        <v>0.98493975903614461</v>
      </c>
      <c r="O316" s="5">
        <f t="shared" si="71"/>
        <v>1.5060240963855387E-2</v>
      </c>
      <c r="W316" s="32"/>
      <c r="AI316" s="3"/>
      <c r="AJ316" s="3"/>
    </row>
    <row r="317" spans="1:36" ht="12.75" customHeight="1">
      <c r="A317" s="31" t="s">
        <v>38</v>
      </c>
      <c r="E317" s="32">
        <v>598</v>
      </c>
      <c r="H317" s="33">
        <v>11</v>
      </c>
      <c r="I317" s="5"/>
      <c r="J317" s="5"/>
      <c r="L317" s="5">
        <f>E317/D316</f>
        <v>0.98679867986798675</v>
      </c>
      <c r="M317" s="20">
        <v>650</v>
      </c>
      <c r="N317" s="3">
        <f t="shared" si="70"/>
        <v>0.99388379204892963</v>
      </c>
      <c r="O317" s="5">
        <f t="shared" si="71"/>
        <v>6.1162079510703737E-3</v>
      </c>
      <c r="W317" s="32"/>
      <c r="AI317" s="3"/>
      <c r="AJ317" s="3"/>
    </row>
    <row r="318" spans="1:36" ht="12.75" customHeight="1">
      <c r="A318" s="31" t="s">
        <v>39</v>
      </c>
      <c r="F318" s="32">
        <v>550</v>
      </c>
      <c r="H318" s="33">
        <v>7</v>
      </c>
      <c r="I318" s="5"/>
      <c r="J318" s="5"/>
      <c r="L318" s="5">
        <f>F318/E317</f>
        <v>0.91973244147157196</v>
      </c>
      <c r="M318" s="20">
        <v>634</v>
      </c>
      <c r="N318" s="3">
        <f t="shared" si="70"/>
        <v>0.97538461538461541</v>
      </c>
      <c r="O318" s="5">
        <f t="shared" si="71"/>
        <v>2.4615384615384595E-2</v>
      </c>
      <c r="W318" s="32"/>
      <c r="AI318" s="3"/>
      <c r="AJ318" s="3"/>
    </row>
    <row r="319" spans="1:36" ht="12.75" customHeight="1">
      <c r="A319" s="31" t="s">
        <v>40</v>
      </c>
      <c r="G319" s="32">
        <v>550</v>
      </c>
      <c r="H319" s="33">
        <v>500</v>
      </c>
      <c r="I319" s="64">
        <f>SUM(H317:H319)</f>
        <v>518</v>
      </c>
      <c r="J319" s="5"/>
      <c r="L319" s="5"/>
      <c r="M319" s="20">
        <v>581</v>
      </c>
      <c r="N319" s="6"/>
      <c r="O319" s="5"/>
      <c r="W319" s="32"/>
      <c r="AI319" s="3"/>
      <c r="AJ319" s="3"/>
    </row>
    <row r="320" spans="1:36" ht="12.75" customHeight="1">
      <c r="A320" s="31" t="s">
        <v>41</v>
      </c>
      <c r="G320" s="32">
        <v>88</v>
      </c>
      <c r="H320" s="33">
        <v>30</v>
      </c>
      <c r="I320" s="64"/>
      <c r="J320" s="5"/>
      <c r="L320" s="5"/>
      <c r="M320" s="20">
        <v>89</v>
      </c>
      <c r="N320" s="6"/>
      <c r="O320" s="5"/>
      <c r="W320" s="32"/>
      <c r="AI320" s="3"/>
      <c r="AJ320" s="3"/>
    </row>
    <row r="321" spans="1:36" ht="12.75" customHeight="1">
      <c r="A321" s="31" t="s">
        <v>42</v>
      </c>
      <c r="G321" s="32">
        <v>4</v>
      </c>
      <c r="H321" s="33">
        <v>3</v>
      </c>
      <c r="I321" s="64"/>
      <c r="J321" s="5"/>
      <c r="L321" s="5"/>
      <c r="M321" s="20">
        <v>5</v>
      </c>
      <c r="N321" s="6"/>
      <c r="O321" s="5"/>
      <c r="W321" s="32"/>
      <c r="AI321" s="3"/>
      <c r="AJ321" s="3"/>
    </row>
    <row r="322" spans="1:36" ht="12.75" customHeight="1">
      <c r="A322" s="31" t="s">
        <v>43</v>
      </c>
      <c r="G322" s="32">
        <v>2</v>
      </c>
      <c r="H322" s="33">
        <v>3</v>
      </c>
      <c r="I322" s="64"/>
      <c r="J322" s="5"/>
      <c r="L322" s="5"/>
      <c r="M322" s="20">
        <v>3</v>
      </c>
      <c r="N322" s="6"/>
      <c r="O322" s="5"/>
      <c r="W322" s="32"/>
      <c r="AI322" s="3"/>
      <c r="AJ322" s="3"/>
    </row>
    <row r="323" spans="1:36" ht="12.75" customHeight="1">
      <c r="H323" s="32">
        <f>SUM(H317:H322)</f>
        <v>554</v>
      </c>
      <c r="I323" s="5">
        <f>I319/B314</f>
        <v>0.6683870967741935</v>
      </c>
      <c r="J323" s="5">
        <f>H323/B314</f>
        <v>0.71483870967741936</v>
      </c>
      <c r="K323" s="5">
        <f>J323-I323</f>
        <v>4.6451612903225858E-2</v>
      </c>
      <c r="L323" s="5"/>
      <c r="M323" s="6"/>
      <c r="N323" s="6"/>
      <c r="O323" s="5"/>
      <c r="W323" s="32"/>
      <c r="AI323" s="3"/>
      <c r="AJ323" s="3"/>
    </row>
    <row r="324" spans="1:36" ht="12.75" customHeight="1">
      <c r="A324" s="44" t="s">
        <v>61</v>
      </c>
      <c r="I324" s="5"/>
      <c r="J324" s="5"/>
      <c r="L324" s="5"/>
      <c r="M324" s="6"/>
      <c r="N324" s="6"/>
      <c r="O324" s="5"/>
      <c r="W324" s="32"/>
      <c r="AI324" s="3"/>
      <c r="AJ324" s="3"/>
    </row>
    <row r="325" spans="1:36" ht="25.5" customHeight="1">
      <c r="B325" s="185" t="s">
        <v>1</v>
      </c>
      <c r="C325" s="186"/>
      <c r="D325" s="186"/>
      <c r="E325" s="186"/>
      <c r="F325" s="186"/>
      <c r="G325" s="186"/>
      <c r="I325" s="7" t="s">
        <v>2</v>
      </c>
      <c r="J325" s="7" t="s">
        <v>3</v>
      </c>
      <c r="K325" s="8" t="s">
        <v>4</v>
      </c>
      <c r="L325" s="7" t="s">
        <v>5</v>
      </c>
      <c r="M325" s="9" t="s">
        <v>6</v>
      </c>
      <c r="N325" s="9" t="s">
        <v>7</v>
      </c>
      <c r="O325" s="10" t="s">
        <v>8</v>
      </c>
      <c r="W325" s="32"/>
      <c r="AI325" s="3"/>
      <c r="AJ325" s="3"/>
    </row>
    <row r="326" spans="1:36" ht="12.75" customHeight="1">
      <c r="A326" s="12" t="s">
        <v>9</v>
      </c>
      <c r="B326" s="13">
        <v>1</v>
      </c>
      <c r="C326" s="13">
        <v>2</v>
      </c>
      <c r="D326" s="13">
        <v>3</v>
      </c>
      <c r="E326" s="13">
        <v>4</v>
      </c>
      <c r="F326" s="13">
        <v>5</v>
      </c>
      <c r="G326" s="13">
        <v>6</v>
      </c>
      <c r="H326" s="14" t="s">
        <v>10</v>
      </c>
      <c r="I326" s="41"/>
      <c r="J326" s="15"/>
      <c r="K326" s="16"/>
      <c r="L326" s="17"/>
      <c r="M326" s="6"/>
      <c r="N326" s="6"/>
      <c r="O326" s="5"/>
      <c r="W326" s="32"/>
      <c r="AI326" s="3"/>
      <c r="AJ326" s="3"/>
    </row>
    <row r="327" spans="1:36" ht="12.75" customHeight="1">
      <c r="A327" s="31" t="s">
        <v>36</v>
      </c>
      <c r="B327" s="13">
        <v>79</v>
      </c>
      <c r="C327" s="13"/>
      <c r="D327" s="13"/>
      <c r="E327" s="13"/>
      <c r="F327" s="13"/>
      <c r="G327" s="13"/>
      <c r="H327" s="19"/>
      <c r="I327" s="41"/>
      <c r="J327" s="15"/>
      <c r="K327" s="16"/>
      <c r="L327" s="17"/>
      <c r="M327" s="20">
        <f>B327</f>
        <v>79</v>
      </c>
      <c r="N327" s="6"/>
      <c r="O327" s="5"/>
      <c r="W327" s="32"/>
      <c r="AI327" s="3"/>
      <c r="AJ327" s="3"/>
    </row>
    <row r="328" spans="1:36" ht="12.75" customHeight="1">
      <c r="A328" s="31" t="s">
        <v>37</v>
      </c>
      <c r="B328" s="13"/>
      <c r="C328" s="13">
        <v>67</v>
      </c>
      <c r="D328" s="13"/>
      <c r="E328" s="13"/>
      <c r="F328" s="13"/>
      <c r="G328" s="13"/>
      <c r="H328" s="33"/>
      <c r="I328" s="41"/>
      <c r="J328" s="41"/>
      <c r="K328" s="41"/>
      <c r="L328" s="17">
        <f>C328/B327</f>
        <v>0.84810126582278478</v>
      </c>
      <c r="M328" s="20">
        <v>72</v>
      </c>
      <c r="N328" s="3">
        <f t="shared" ref="N328:N332" si="72">M328/M327</f>
        <v>0.91139240506329111</v>
      </c>
      <c r="O328" s="5">
        <f t="shared" ref="O328:O332" si="73">100%-N328</f>
        <v>8.8607594936708889E-2</v>
      </c>
      <c r="W328" s="32"/>
      <c r="AI328" s="3"/>
      <c r="AJ328" s="3"/>
    </row>
    <row r="329" spans="1:36" ht="12.75" customHeight="1">
      <c r="A329" s="31" t="s">
        <v>38</v>
      </c>
      <c r="B329" s="32"/>
      <c r="C329" s="32"/>
      <c r="D329" s="32">
        <v>65</v>
      </c>
      <c r="E329" s="32"/>
      <c r="F329" s="32"/>
      <c r="G329" s="32"/>
      <c r="H329" s="33"/>
      <c r="I329" s="5"/>
      <c r="J329" s="5"/>
      <c r="K329" s="5"/>
      <c r="L329" s="5">
        <f>D329/C328</f>
        <v>0.97014925373134331</v>
      </c>
      <c r="M329" s="20">
        <v>70</v>
      </c>
      <c r="N329" s="3">
        <f t="shared" si="72"/>
        <v>0.97222222222222221</v>
      </c>
      <c r="O329" s="5">
        <f t="shared" si="73"/>
        <v>2.777777777777779E-2</v>
      </c>
      <c r="W329" s="32"/>
      <c r="AI329" s="3"/>
      <c r="AJ329" s="3"/>
    </row>
    <row r="330" spans="1:36" ht="12.75" customHeight="1">
      <c r="A330" s="31" t="s">
        <v>39</v>
      </c>
      <c r="B330" s="32"/>
      <c r="C330" s="32"/>
      <c r="D330" s="32"/>
      <c r="E330" s="32">
        <v>36</v>
      </c>
      <c r="F330" s="32"/>
      <c r="G330" s="32"/>
      <c r="H330" s="33">
        <v>7</v>
      </c>
      <c r="I330" s="5"/>
      <c r="J330" s="5"/>
      <c r="K330" s="5"/>
      <c r="L330" s="5">
        <f>E330/D329</f>
        <v>0.55384615384615388</v>
      </c>
      <c r="M330" s="20">
        <v>55</v>
      </c>
      <c r="N330" s="3">
        <f t="shared" si="72"/>
        <v>0.7857142857142857</v>
      </c>
      <c r="O330" s="5">
        <f t="shared" si="73"/>
        <v>0.2142857142857143</v>
      </c>
      <c r="W330" s="32"/>
      <c r="AI330" s="3"/>
      <c r="AJ330" s="3"/>
    </row>
    <row r="331" spans="1:36" ht="12.75" customHeight="1">
      <c r="A331" s="31" t="s">
        <v>40</v>
      </c>
      <c r="F331" s="32">
        <v>26</v>
      </c>
      <c r="H331" s="33">
        <v>1</v>
      </c>
      <c r="I331" s="5"/>
      <c r="J331" s="5"/>
      <c r="L331" s="5">
        <f>F331/E330</f>
        <v>0.72222222222222221</v>
      </c>
      <c r="M331" s="20">
        <v>42</v>
      </c>
      <c r="N331" s="3">
        <f t="shared" si="72"/>
        <v>0.76363636363636367</v>
      </c>
      <c r="O331" s="5">
        <f t="shared" si="73"/>
        <v>0.23636363636363633</v>
      </c>
      <c r="W331" s="32"/>
      <c r="AI331" s="3"/>
      <c r="AJ331" s="3"/>
    </row>
    <row r="332" spans="1:36" ht="12.75" customHeight="1">
      <c r="A332" s="31" t="s">
        <v>41</v>
      </c>
      <c r="G332" s="32">
        <v>23</v>
      </c>
      <c r="H332" s="33">
        <v>16</v>
      </c>
      <c r="I332" s="5"/>
      <c r="J332" s="5"/>
      <c r="L332" s="5">
        <f>G332/F331</f>
        <v>0.88461538461538458</v>
      </c>
      <c r="M332" s="20">
        <v>33</v>
      </c>
      <c r="N332" s="3">
        <f t="shared" si="72"/>
        <v>0.7857142857142857</v>
      </c>
      <c r="O332" s="5">
        <f t="shared" si="73"/>
        <v>0.2142857142857143</v>
      </c>
      <c r="W332" s="32"/>
      <c r="AI332" s="3"/>
      <c r="AJ332" s="3"/>
    </row>
    <row r="333" spans="1:36" ht="12.75" customHeight="1">
      <c r="A333" s="31" t="s">
        <v>42</v>
      </c>
      <c r="G333" s="32">
        <v>10</v>
      </c>
      <c r="H333" s="33">
        <v>8</v>
      </c>
      <c r="I333" s="5"/>
      <c r="J333" s="5"/>
      <c r="L333" s="5"/>
      <c r="M333" s="20">
        <v>14</v>
      </c>
      <c r="N333" s="3"/>
      <c r="O333" s="5"/>
      <c r="W333" s="32"/>
      <c r="AI333" s="3"/>
      <c r="AJ333" s="3"/>
    </row>
    <row r="334" spans="1:36" ht="12.75" customHeight="1">
      <c r="A334" s="31" t="s">
        <v>43</v>
      </c>
      <c r="G334" s="32">
        <v>2</v>
      </c>
      <c r="H334" s="33"/>
      <c r="I334" s="5"/>
      <c r="J334" s="5"/>
      <c r="L334" s="5"/>
      <c r="M334" s="20">
        <v>4</v>
      </c>
      <c r="N334" s="3"/>
      <c r="O334" s="5"/>
      <c r="W334" s="32"/>
      <c r="AI334" s="3"/>
      <c r="AJ334" s="3"/>
    </row>
    <row r="335" spans="1:36" ht="12.75" customHeight="1">
      <c r="H335" s="32">
        <f>SUM(H330:H333)</f>
        <v>32</v>
      </c>
      <c r="I335" s="5">
        <f>SUM(H330:H332)/B327</f>
        <v>0.30379746835443039</v>
      </c>
      <c r="J335" s="5">
        <f>H335/B327</f>
        <v>0.4050632911392405</v>
      </c>
      <c r="K335" s="5">
        <f>J335-I335</f>
        <v>0.10126582278481011</v>
      </c>
      <c r="L335" s="5"/>
      <c r="M335" s="6"/>
      <c r="N335" s="6"/>
      <c r="O335" s="5"/>
      <c r="AI335" s="3"/>
      <c r="AJ335" s="3"/>
    </row>
    <row r="336" spans="1:36" ht="12.75" customHeight="1">
      <c r="A336" s="44" t="s">
        <v>62</v>
      </c>
      <c r="I336" s="5"/>
      <c r="J336" s="5"/>
      <c r="L336" s="5"/>
      <c r="M336" s="6"/>
      <c r="N336" s="6"/>
      <c r="O336" s="5"/>
      <c r="AI336" s="3"/>
      <c r="AJ336" s="3"/>
    </row>
    <row r="337" spans="1:36" ht="25.5" customHeight="1">
      <c r="B337" s="185" t="s">
        <v>1</v>
      </c>
      <c r="C337" s="186"/>
      <c r="D337" s="186"/>
      <c r="E337" s="186"/>
      <c r="F337" s="186"/>
      <c r="G337" s="186"/>
      <c r="I337" s="7" t="s">
        <v>2</v>
      </c>
      <c r="J337" s="7" t="s">
        <v>3</v>
      </c>
      <c r="K337" s="8" t="s">
        <v>4</v>
      </c>
      <c r="L337" s="7" t="s">
        <v>5</v>
      </c>
      <c r="M337" s="9" t="s">
        <v>6</v>
      </c>
      <c r="N337" s="9" t="s">
        <v>7</v>
      </c>
      <c r="O337" s="10" t="s">
        <v>8</v>
      </c>
      <c r="AI337" s="3"/>
      <c r="AJ337" s="3"/>
    </row>
    <row r="338" spans="1:36" ht="12.75" customHeight="1">
      <c r="A338" s="12" t="s">
        <v>9</v>
      </c>
      <c r="B338" s="13">
        <v>1</v>
      </c>
      <c r="C338" s="13">
        <v>2</v>
      </c>
      <c r="D338" s="13">
        <v>3</v>
      </c>
      <c r="E338" s="13">
        <v>4</v>
      </c>
      <c r="F338" s="13">
        <v>5</v>
      </c>
      <c r="G338" s="13">
        <v>6</v>
      </c>
      <c r="H338" s="14" t="s">
        <v>10</v>
      </c>
      <c r="I338" s="41"/>
      <c r="J338" s="15"/>
      <c r="K338" s="16"/>
      <c r="L338" s="17"/>
      <c r="M338" s="6"/>
      <c r="N338" s="6"/>
      <c r="O338" s="5"/>
      <c r="AI338" s="3"/>
      <c r="AJ338" s="3"/>
    </row>
    <row r="339" spans="1:36" ht="12.75" customHeight="1">
      <c r="A339" s="31" t="s">
        <v>37</v>
      </c>
      <c r="B339" s="13">
        <v>588</v>
      </c>
      <c r="C339" s="13"/>
      <c r="D339" s="13"/>
      <c r="E339" s="13"/>
      <c r="F339" s="13"/>
      <c r="G339" s="13"/>
      <c r="H339" s="33"/>
      <c r="I339" s="41"/>
      <c r="J339" s="15"/>
      <c r="K339" s="16"/>
      <c r="L339" s="17"/>
      <c r="M339" s="20">
        <f>B339</f>
        <v>588</v>
      </c>
      <c r="N339" s="6"/>
      <c r="O339" s="5"/>
      <c r="AI339" s="3"/>
      <c r="AJ339" s="3"/>
    </row>
    <row r="340" spans="1:36" ht="12.75" customHeight="1">
      <c r="A340" s="31" t="s">
        <v>38</v>
      </c>
      <c r="B340" s="13"/>
      <c r="C340" s="13">
        <v>572</v>
      </c>
      <c r="D340" s="13"/>
      <c r="E340" s="13"/>
      <c r="F340" s="13"/>
      <c r="G340" s="13"/>
      <c r="H340" s="33"/>
      <c r="I340" s="41"/>
      <c r="J340" s="41"/>
      <c r="K340" s="41"/>
      <c r="L340" s="17">
        <f>C340/B339</f>
        <v>0.97278911564625847</v>
      </c>
      <c r="M340" s="20">
        <v>580</v>
      </c>
      <c r="N340" s="3">
        <f t="shared" ref="N340:N344" si="74">M340/M339</f>
        <v>0.98639455782312924</v>
      </c>
      <c r="O340" s="5">
        <f t="shared" ref="O340:O344" si="75">100%-N340</f>
        <v>1.3605442176870763E-2</v>
      </c>
      <c r="AI340" s="3"/>
      <c r="AJ340" s="3"/>
    </row>
    <row r="341" spans="1:36" ht="12.75" customHeight="1">
      <c r="A341" s="31" t="s">
        <v>39</v>
      </c>
      <c r="D341" s="32">
        <v>550</v>
      </c>
      <c r="H341" s="33"/>
      <c r="I341" s="5"/>
      <c r="J341" s="5"/>
      <c r="L341" s="5">
        <f>D341/C340</f>
        <v>0.96153846153846156</v>
      </c>
      <c r="M341" s="20">
        <v>584</v>
      </c>
      <c r="N341" s="3">
        <f t="shared" si="74"/>
        <v>1.0068965517241379</v>
      </c>
      <c r="O341" s="5">
        <f t="shared" si="75"/>
        <v>-6.8965517241379448E-3</v>
      </c>
      <c r="AI341" s="3"/>
      <c r="AJ341" s="3"/>
    </row>
    <row r="342" spans="1:36" ht="12.75" customHeight="1">
      <c r="A342" s="31" t="s">
        <v>40</v>
      </c>
      <c r="E342" s="32">
        <v>526</v>
      </c>
      <c r="H342" s="33"/>
      <c r="I342" s="5"/>
      <c r="J342" s="5"/>
      <c r="L342" s="5">
        <f>E342/D341</f>
        <v>0.95636363636363642</v>
      </c>
      <c r="M342" s="20">
        <v>572</v>
      </c>
      <c r="N342" s="3">
        <f t="shared" si="74"/>
        <v>0.97945205479452058</v>
      </c>
      <c r="O342" s="5">
        <f t="shared" si="75"/>
        <v>2.0547945205479423E-2</v>
      </c>
      <c r="AI342" s="3"/>
      <c r="AJ342" s="3"/>
    </row>
    <row r="343" spans="1:36" ht="12.75" customHeight="1">
      <c r="A343" s="31" t="s">
        <v>41</v>
      </c>
      <c r="F343" s="32">
        <v>489</v>
      </c>
      <c r="H343" s="33">
        <v>14</v>
      </c>
      <c r="I343" s="5"/>
      <c r="J343" s="5"/>
      <c r="L343" s="5">
        <f>F343/E342</f>
        <v>0.92965779467680609</v>
      </c>
      <c r="M343" s="20">
        <v>541</v>
      </c>
      <c r="N343" s="3">
        <f t="shared" si="74"/>
        <v>0.94580419580419584</v>
      </c>
      <c r="O343" s="5">
        <f t="shared" si="75"/>
        <v>5.4195804195804165E-2</v>
      </c>
      <c r="AI343" s="3"/>
      <c r="AJ343" s="3"/>
    </row>
    <row r="344" spans="1:36" ht="12.75" customHeight="1">
      <c r="A344" s="31" t="s">
        <v>42</v>
      </c>
      <c r="G344" s="32">
        <v>466</v>
      </c>
      <c r="H344" s="33">
        <v>402</v>
      </c>
      <c r="I344" s="5"/>
      <c r="J344" s="5"/>
      <c r="L344" s="5">
        <f>G344/F343</f>
        <v>0.95296523517382414</v>
      </c>
      <c r="M344" s="20">
        <v>530</v>
      </c>
      <c r="N344" s="3">
        <f t="shared" si="74"/>
        <v>0.97966728280961179</v>
      </c>
      <c r="O344" s="5">
        <f t="shared" si="75"/>
        <v>2.0332717190388205E-2</v>
      </c>
      <c r="AI344" s="3"/>
      <c r="AJ344" s="3"/>
    </row>
    <row r="345" spans="1:36" ht="12.75" customHeight="1">
      <c r="A345" s="31" t="s">
        <v>43</v>
      </c>
      <c r="G345" s="32">
        <v>74</v>
      </c>
      <c r="H345" s="33">
        <v>31</v>
      </c>
      <c r="I345" s="5"/>
      <c r="J345" s="5"/>
      <c r="L345" s="5"/>
      <c r="M345" s="20">
        <v>97</v>
      </c>
      <c r="N345" s="3"/>
      <c r="O345" s="5"/>
      <c r="AI345" s="3"/>
      <c r="AJ345" s="3"/>
    </row>
    <row r="346" spans="1:36" ht="12.75" customHeight="1">
      <c r="A346" s="31" t="s">
        <v>44</v>
      </c>
      <c r="G346" s="32">
        <v>41</v>
      </c>
      <c r="H346" s="33">
        <v>24</v>
      </c>
      <c r="I346" s="5"/>
      <c r="J346" s="5"/>
      <c r="L346" s="5"/>
      <c r="M346" s="20">
        <v>50</v>
      </c>
      <c r="N346" s="3"/>
      <c r="O346" s="5"/>
      <c r="AI346" s="3"/>
      <c r="AJ346" s="3"/>
    </row>
    <row r="347" spans="1:36" ht="12.75" customHeight="1">
      <c r="A347" s="31" t="s">
        <v>63</v>
      </c>
      <c r="G347" s="32">
        <v>8</v>
      </c>
      <c r="H347" s="33">
        <v>3</v>
      </c>
      <c r="I347" s="5"/>
      <c r="J347" s="5"/>
      <c r="L347" s="5"/>
      <c r="M347" s="20">
        <v>10</v>
      </c>
      <c r="N347" s="3"/>
      <c r="O347" s="5"/>
      <c r="AI347" s="3"/>
      <c r="AJ347" s="3"/>
    </row>
    <row r="348" spans="1:36" ht="12.75" customHeight="1">
      <c r="A348" s="31" t="s">
        <v>64</v>
      </c>
      <c r="G348" s="32">
        <v>1</v>
      </c>
      <c r="H348" s="33">
        <v>1</v>
      </c>
      <c r="I348" s="5"/>
      <c r="J348" s="5"/>
      <c r="L348" s="5"/>
      <c r="M348" s="20">
        <v>1</v>
      </c>
      <c r="N348" s="3"/>
      <c r="O348" s="5"/>
      <c r="AI348" s="3"/>
      <c r="AJ348" s="3"/>
    </row>
    <row r="349" spans="1:36" ht="12.75" customHeight="1">
      <c r="H349" s="32">
        <f>SUM(H343:H348)</f>
        <v>475</v>
      </c>
      <c r="I349" s="5">
        <f>SUM(H343:H344)/B339</f>
        <v>0.70748299319727892</v>
      </c>
      <c r="J349" s="5">
        <f>H349/B339</f>
        <v>0.80782312925170063</v>
      </c>
      <c r="K349" s="5">
        <f>J349-I349</f>
        <v>0.10034013605442171</v>
      </c>
      <c r="L349" s="5"/>
      <c r="M349" s="6"/>
      <c r="N349" s="6"/>
      <c r="O349" s="5"/>
      <c r="AI349" s="3"/>
      <c r="AJ349" s="3"/>
    </row>
    <row r="350" spans="1:36" ht="12.75" customHeight="1">
      <c r="A350" s="44" t="s">
        <v>67</v>
      </c>
      <c r="I350" s="5"/>
      <c r="J350" s="5"/>
      <c r="L350" s="5"/>
      <c r="M350" s="6"/>
      <c r="N350" s="6"/>
      <c r="O350" s="5"/>
      <c r="AI350" s="3"/>
      <c r="AJ350" s="3"/>
    </row>
    <row r="351" spans="1:36" ht="25.5" customHeight="1">
      <c r="B351" s="185" t="s">
        <v>1</v>
      </c>
      <c r="C351" s="186"/>
      <c r="D351" s="186"/>
      <c r="E351" s="186"/>
      <c r="F351" s="186"/>
      <c r="G351" s="186"/>
      <c r="I351" s="7" t="s">
        <v>2</v>
      </c>
      <c r="J351" s="7" t="s">
        <v>3</v>
      </c>
      <c r="K351" s="8" t="s">
        <v>4</v>
      </c>
      <c r="L351" s="7" t="s">
        <v>5</v>
      </c>
      <c r="M351" s="9" t="s">
        <v>6</v>
      </c>
      <c r="N351" s="9" t="s">
        <v>7</v>
      </c>
      <c r="O351" s="10" t="s">
        <v>8</v>
      </c>
      <c r="AI351" s="3"/>
      <c r="AJ351" s="3"/>
    </row>
    <row r="352" spans="1:36" ht="12.75" customHeight="1">
      <c r="A352" s="12" t="s">
        <v>9</v>
      </c>
      <c r="B352" s="13">
        <v>1</v>
      </c>
      <c r="C352" s="13">
        <v>2</v>
      </c>
      <c r="D352" s="13">
        <v>3</v>
      </c>
      <c r="E352" s="13">
        <v>4</v>
      </c>
      <c r="F352" s="13">
        <v>5</v>
      </c>
      <c r="G352" s="13">
        <v>6</v>
      </c>
      <c r="H352" s="14" t="s">
        <v>10</v>
      </c>
      <c r="I352" s="41"/>
      <c r="J352" s="15"/>
      <c r="K352" s="16"/>
      <c r="L352" s="17"/>
      <c r="M352" s="6"/>
      <c r="N352" s="6"/>
      <c r="O352" s="5"/>
      <c r="AI352" s="3"/>
      <c r="AJ352" s="3"/>
    </row>
    <row r="353" spans="1:36" ht="12.75" customHeight="1">
      <c r="A353" s="31" t="s">
        <v>38</v>
      </c>
      <c r="B353" s="13">
        <v>183</v>
      </c>
      <c r="C353" s="13"/>
      <c r="D353" s="13"/>
      <c r="E353" s="13"/>
      <c r="F353" s="13"/>
      <c r="G353" s="13"/>
      <c r="H353" s="33"/>
      <c r="I353" s="41"/>
      <c r="J353" s="15"/>
      <c r="K353" s="16"/>
      <c r="L353" s="17"/>
      <c r="M353" s="20">
        <f>B353</f>
        <v>183</v>
      </c>
      <c r="N353" s="6"/>
      <c r="O353" s="5"/>
      <c r="AI353" s="3"/>
      <c r="AJ353" s="3"/>
    </row>
    <row r="354" spans="1:36" ht="12.75" customHeight="1">
      <c r="A354" s="31" t="s">
        <v>39</v>
      </c>
      <c r="B354" s="13"/>
      <c r="C354" s="13">
        <v>68</v>
      </c>
      <c r="D354" s="13"/>
      <c r="E354" s="13"/>
      <c r="F354" s="13"/>
      <c r="G354" s="13"/>
      <c r="H354" s="33"/>
      <c r="I354" s="41"/>
      <c r="J354" s="41"/>
      <c r="K354" s="41"/>
      <c r="L354" s="17">
        <f>C354/B353</f>
        <v>0.37158469945355194</v>
      </c>
      <c r="M354" s="20">
        <v>73</v>
      </c>
      <c r="N354" s="3">
        <f t="shared" ref="N354:N358" si="76">M354/M353</f>
        <v>0.39890710382513661</v>
      </c>
      <c r="O354" s="5">
        <f t="shared" ref="O354:O358" si="77">100%-N354</f>
        <v>0.60109289617486339</v>
      </c>
      <c r="AI354" s="3"/>
      <c r="AJ354" s="3"/>
    </row>
    <row r="355" spans="1:36" ht="12.75" customHeight="1">
      <c r="A355" s="31" t="s">
        <v>40</v>
      </c>
      <c r="D355" s="32">
        <v>57</v>
      </c>
      <c r="H355" s="33"/>
      <c r="I355" s="5"/>
      <c r="J355" s="5"/>
      <c r="L355" s="5">
        <f>D355/C354</f>
        <v>0.83823529411764708</v>
      </c>
      <c r="M355" s="20">
        <v>65</v>
      </c>
      <c r="N355" s="3">
        <f t="shared" si="76"/>
        <v>0.8904109589041096</v>
      </c>
      <c r="O355" s="5">
        <f t="shared" si="77"/>
        <v>0.1095890410958904</v>
      </c>
      <c r="AI355" s="3"/>
      <c r="AJ355" s="3"/>
    </row>
    <row r="356" spans="1:36" ht="12.75" customHeight="1">
      <c r="A356" s="31" t="s">
        <v>41</v>
      </c>
      <c r="E356" s="32">
        <v>44</v>
      </c>
      <c r="H356" s="33"/>
      <c r="I356" s="5"/>
      <c r="J356" s="5"/>
      <c r="L356" s="5">
        <f>E356/D355</f>
        <v>0.77192982456140347</v>
      </c>
      <c r="M356" s="20">
        <v>62</v>
      </c>
      <c r="N356" s="3">
        <f t="shared" si="76"/>
        <v>0.9538461538461539</v>
      </c>
      <c r="O356" s="5">
        <f t="shared" si="77"/>
        <v>4.6153846153846101E-2</v>
      </c>
      <c r="AI356" s="3"/>
      <c r="AJ356" s="3"/>
    </row>
    <row r="357" spans="1:36" ht="12.75" customHeight="1">
      <c r="A357" s="31" t="s">
        <v>42</v>
      </c>
      <c r="F357" s="32">
        <v>36</v>
      </c>
      <c r="H357" s="33"/>
      <c r="I357" s="5"/>
      <c r="J357" s="5"/>
      <c r="L357" s="5">
        <f>F357/E356</f>
        <v>0.81818181818181823</v>
      </c>
      <c r="M357" s="20">
        <v>56</v>
      </c>
      <c r="N357" s="3">
        <f t="shared" si="76"/>
        <v>0.90322580645161288</v>
      </c>
      <c r="O357" s="5">
        <f t="shared" si="77"/>
        <v>9.6774193548387122E-2</v>
      </c>
      <c r="AI357" s="3"/>
      <c r="AJ357" s="3"/>
    </row>
    <row r="358" spans="1:36" ht="12.75" customHeight="1">
      <c r="A358" s="31" t="s">
        <v>43</v>
      </c>
      <c r="G358" s="32">
        <v>33</v>
      </c>
      <c r="H358" s="33">
        <v>18</v>
      </c>
      <c r="I358" s="5"/>
      <c r="J358" s="5"/>
      <c r="L358" s="5">
        <f>G358/F357</f>
        <v>0.91666666666666663</v>
      </c>
      <c r="M358" s="20">
        <v>50</v>
      </c>
      <c r="N358" s="3">
        <f t="shared" si="76"/>
        <v>0.8928571428571429</v>
      </c>
      <c r="O358" s="5">
        <f t="shared" si="77"/>
        <v>0.1071428571428571</v>
      </c>
      <c r="AI358" s="3"/>
      <c r="AJ358" s="3"/>
    </row>
    <row r="359" spans="1:36" ht="12.75" customHeight="1">
      <c r="A359" s="31" t="s">
        <v>44</v>
      </c>
      <c r="G359" s="32">
        <v>18</v>
      </c>
      <c r="H359" s="33">
        <v>10</v>
      </c>
      <c r="I359" s="5"/>
      <c r="J359" s="5"/>
      <c r="L359" s="5"/>
      <c r="M359" s="20">
        <v>27</v>
      </c>
      <c r="N359" s="3"/>
      <c r="O359" s="5"/>
      <c r="AI359" s="3"/>
      <c r="AJ359" s="3"/>
    </row>
    <row r="360" spans="1:36" ht="12.75" customHeight="1">
      <c r="A360" s="31" t="s">
        <v>63</v>
      </c>
      <c r="G360" s="32">
        <v>11</v>
      </c>
      <c r="H360" s="33">
        <v>3</v>
      </c>
      <c r="I360" s="5"/>
      <c r="J360" s="5"/>
      <c r="L360" s="5"/>
      <c r="M360" s="20">
        <v>12</v>
      </c>
      <c r="N360" s="3"/>
      <c r="O360" s="5"/>
      <c r="AI360" s="3"/>
      <c r="AJ360" s="3"/>
    </row>
    <row r="361" spans="1:36" ht="12.75" customHeight="1">
      <c r="A361" s="31" t="s">
        <v>64</v>
      </c>
      <c r="H361" s="33">
        <v>3</v>
      </c>
      <c r="I361" s="5"/>
      <c r="J361" s="5"/>
      <c r="L361" s="5"/>
      <c r="M361" s="20"/>
      <c r="N361" s="3"/>
      <c r="O361" s="5"/>
      <c r="AI361" s="3"/>
      <c r="AJ361" s="3"/>
    </row>
    <row r="362" spans="1:36" ht="12.75" customHeight="1">
      <c r="H362" s="32">
        <f>SUM(H358:H361)</f>
        <v>34</v>
      </c>
      <c r="I362" s="5">
        <f>H358/B353</f>
        <v>9.8360655737704916E-2</v>
      </c>
      <c r="J362" s="5">
        <f>H362/B353</f>
        <v>0.18579234972677597</v>
      </c>
      <c r="K362" s="5">
        <f>J362-I362</f>
        <v>8.7431693989071052E-2</v>
      </c>
      <c r="L362" s="5"/>
      <c r="M362" s="6"/>
      <c r="N362" s="6"/>
      <c r="O362" s="5"/>
      <c r="AI362" s="3"/>
      <c r="AJ362" s="3"/>
    </row>
    <row r="363" spans="1:36" ht="12.75" customHeight="1">
      <c r="A363" s="44" t="s">
        <v>68</v>
      </c>
      <c r="I363" s="5"/>
      <c r="J363" s="5"/>
      <c r="L363" s="5"/>
      <c r="M363" s="6"/>
      <c r="N363" s="6"/>
      <c r="O363" s="5"/>
      <c r="AI363" s="3"/>
      <c r="AJ363" s="3"/>
    </row>
    <row r="364" spans="1:36" ht="25.5" customHeight="1">
      <c r="B364" s="185" t="s">
        <v>1</v>
      </c>
      <c r="C364" s="186"/>
      <c r="D364" s="186"/>
      <c r="E364" s="186"/>
      <c r="F364" s="186"/>
      <c r="G364" s="186"/>
      <c r="I364" s="7" t="s">
        <v>2</v>
      </c>
      <c r="J364" s="7" t="s">
        <v>3</v>
      </c>
      <c r="K364" s="8" t="s">
        <v>4</v>
      </c>
      <c r="L364" s="7" t="s">
        <v>5</v>
      </c>
      <c r="M364" s="9" t="s">
        <v>6</v>
      </c>
      <c r="N364" s="9" t="s">
        <v>7</v>
      </c>
      <c r="O364" s="10" t="s">
        <v>8</v>
      </c>
      <c r="AI364" s="3"/>
      <c r="AJ364" s="3"/>
    </row>
    <row r="365" spans="1:36" ht="12.75" customHeight="1">
      <c r="A365" s="12" t="s">
        <v>9</v>
      </c>
      <c r="B365" s="13">
        <v>1</v>
      </c>
      <c r="C365" s="13">
        <v>2</v>
      </c>
      <c r="D365" s="13">
        <v>3</v>
      </c>
      <c r="E365" s="13">
        <v>4</v>
      </c>
      <c r="F365" s="13">
        <v>5</v>
      </c>
      <c r="G365" s="13">
        <v>6</v>
      </c>
      <c r="H365" s="14" t="s">
        <v>10</v>
      </c>
      <c r="I365" s="41"/>
      <c r="J365" s="15"/>
      <c r="K365" s="16"/>
      <c r="L365" s="17"/>
      <c r="M365" s="6"/>
      <c r="N365" s="6"/>
      <c r="O365" s="5"/>
      <c r="AI365" s="3"/>
      <c r="AJ365" s="3"/>
    </row>
    <row r="366" spans="1:36" ht="12.75" customHeight="1">
      <c r="A366" s="31" t="s">
        <v>39</v>
      </c>
      <c r="B366" s="13">
        <v>708</v>
      </c>
      <c r="C366" s="13"/>
      <c r="D366" s="13"/>
      <c r="E366" s="13"/>
      <c r="F366" s="13"/>
      <c r="G366" s="13"/>
      <c r="H366" s="19"/>
      <c r="I366" s="41"/>
      <c r="J366" s="15"/>
      <c r="K366" s="16"/>
      <c r="L366" s="17"/>
      <c r="M366" s="20">
        <f>B366</f>
        <v>708</v>
      </c>
      <c r="N366" s="6"/>
      <c r="O366" s="5"/>
      <c r="AI366" s="3"/>
      <c r="AJ366" s="3"/>
    </row>
    <row r="367" spans="1:36" ht="12.75" customHeight="1">
      <c r="A367" s="31" t="s">
        <v>40</v>
      </c>
      <c r="B367" s="13"/>
      <c r="C367" s="13">
        <v>661</v>
      </c>
      <c r="D367" s="13"/>
      <c r="E367" s="13"/>
      <c r="F367" s="13"/>
      <c r="G367" s="13"/>
      <c r="H367" s="33"/>
      <c r="I367" s="41"/>
      <c r="J367" s="41"/>
      <c r="K367" s="41"/>
      <c r="L367" s="17">
        <f>C367/B366</f>
        <v>0.93361581920903958</v>
      </c>
      <c r="M367" s="20">
        <v>668</v>
      </c>
      <c r="N367" s="3">
        <f t="shared" ref="N367:N371" si="78">M367/M366</f>
        <v>0.94350282485875703</v>
      </c>
      <c r="O367" s="5">
        <f t="shared" ref="O367:O371" si="79">100%-N367</f>
        <v>5.6497175141242972E-2</v>
      </c>
      <c r="AI367" s="3"/>
      <c r="AJ367" s="3"/>
    </row>
    <row r="368" spans="1:36" ht="12.75" customHeight="1">
      <c r="A368" s="31" t="s">
        <v>41</v>
      </c>
      <c r="D368" s="32">
        <v>572</v>
      </c>
      <c r="H368" s="33"/>
      <c r="I368" s="5"/>
      <c r="J368" s="5"/>
      <c r="L368" s="5">
        <f>D368/C367</f>
        <v>0.86535552193645993</v>
      </c>
      <c r="M368" s="20">
        <v>634</v>
      </c>
      <c r="N368" s="3">
        <f t="shared" si="78"/>
        <v>0.94910179640718562</v>
      </c>
      <c r="O368" s="5">
        <f t="shared" si="79"/>
        <v>5.0898203592814384E-2</v>
      </c>
      <c r="AI368" s="3"/>
      <c r="AJ368" s="3"/>
    </row>
    <row r="369" spans="1:36" ht="12.75" customHeight="1">
      <c r="A369" s="31" t="s">
        <v>42</v>
      </c>
      <c r="E369" s="32">
        <v>542</v>
      </c>
      <c r="H369" s="33"/>
      <c r="I369" s="5"/>
      <c r="J369" s="5"/>
      <c r="L369" s="5">
        <f>E369/D368</f>
        <v>0.94755244755244761</v>
      </c>
      <c r="M369" s="20">
        <v>608</v>
      </c>
      <c r="N369" s="3">
        <f t="shared" si="78"/>
        <v>0.95899053627760256</v>
      </c>
      <c r="O369" s="5">
        <f t="shared" si="79"/>
        <v>4.1009463722397443E-2</v>
      </c>
      <c r="AI369" s="3"/>
      <c r="AJ369" s="3"/>
    </row>
    <row r="370" spans="1:36" ht="12.75" customHeight="1">
      <c r="A370" s="31" t="s">
        <v>43</v>
      </c>
      <c r="F370" s="32">
        <v>499</v>
      </c>
      <c r="H370" s="33"/>
      <c r="I370" s="5"/>
      <c r="J370" s="5"/>
      <c r="L370" s="5">
        <f>F370/E369</f>
        <v>0.92066420664206639</v>
      </c>
      <c r="M370" s="20">
        <v>575</v>
      </c>
      <c r="N370" s="3">
        <f t="shared" si="78"/>
        <v>0.94572368421052633</v>
      </c>
      <c r="O370" s="5">
        <f t="shared" si="79"/>
        <v>5.4276315789473673E-2</v>
      </c>
      <c r="AI370" s="3"/>
      <c r="AJ370" s="3"/>
    </row>
    <row r="371" spans="1:36" ht="12.75" customHeight="1">
      <c r="A371" s="31" t="s">
        <v>44</v>
      </c>
      <c r="G371" s="32">
        <v>480</v>
      </c>
      <c r="H371" s="33">
        <v>433</v>
      </c>
      <c r="I371" s="5"/>
      <c r="J371" s="5"/>
      <c r="L371" s="5">
        <f>G371/F370</f>
        <v>0.96192384769539074</v>
      </c>
      <c r="M371" s="20">
        <v>578</v>
      </c>
      <c r="N371" s="3">
        <f t="shared" si="78"/>
        <v>1.0052173913043478</v>
      </c>
      <c r="O371" s="5">
        <f t="shared" si="79"/>
        <v>-5.2173913043478404E-3</v>
      </c>
      <c r="AI371" s="3"/>
      <c r="AJ371" s="3"/>
    </row>
    <row r="372" spans="1:36" ht="12.75" customHeight="1">
      <c r="A372" s="31" t="s">
        <v>63</v>
      </c>
      <c r="G372" s="32">
        <v>104</v>
      </c>
      <c r="H372" s="33">
        <v>37</v>
      </c>
      <c r="I372" s="5"/>
      <c r="J372" s="5"/>
      <c r="L372" s="5"/>
      <c r="M372" s="20">
        <v>115</v>
      </c>
      <c r="N372" s="3"/>
      <c r="O372" s="5"/>
      <c r="AI372" s="3"/>
      <c r="AJ372" s="3"/>
    </row>
    <row r="373" spans="1:36" ht="12.75" customHeight="1">
      <c r="A373" s="31" t="s">
        <v>64</v>
      </c>
      <c r="G373" s="32">
        <v>7</v>
      </c>
      <c r="H373" s="33">
        <v>10</v>
      </c>
      <c r="I373" s="5"/>
      <c r="J373" s="5"/>
      <c r="L373" s="5"/>
      <c r="M373" s="20">
        <v>7</v>
      </c>
      <c r="N373" s="3"/>
      <c r="O373" s="5"/>
      <c r="AI373" s="3"/>
      <c r="AJ373" s="3"/>
    </row>
    <row r="374" spans="1:36" ht="12.75" customHeight="1">
      <c r="A374" s="31" t="s">
        <v>66</v>
      </c>
      <c r="G374" s="32">
        <v>1</v>
      </c>
      <c r="H374" s="33"/>
      <c r="I374" s="5"/>
      <c r="J374" s="5"/>
      <c r="L374" s="5"/>
      <c r="M374" s="20">
        <v>1</v>
      </c>
      <c r="N374" s="3"/>
      <c r="O374" s="5"/>
      <c r="AI374" s="3"/>
      <c r="AJ374" s="3"/>
    </row>
    <row r="375" spans="1:36" ht="12.75" customHeight="1">
      <c r="H375" s="32">
        <f>SUM(H371:H372)</f>
        <v>470</v>
      </c>
      <c r="I375" s="5">
        <f>H371/B366</f>
        <v>0.6115819209039548</v>
      </c>
      <c r="J375" s="5">
        <f>H375/B366</f>
        <v>0.66384180790960456</v>
      </c>
      <c r="K375" s="5">
        <f>J375-I375</f>
        <v>5.2259887005649763E-2</v>
      </c>
      <c r="L375" s="5"/>
      <c r="M375" s="6"/>
      <c r="N375" s="6"/>
      <c r="O375" s="5"/>
      <c r="AI375" s="3"/>
      <c r="AJ375" s="3"/>
    </row>
    <row r="376" spans="1:36" ht="12.75" customHeight="1">
      <c r="A376" s="44" t="s">
        <v>69</v>
      </c>
      <c r="I376" s="5"/>
      <c r="J376" s="5"/>
      <c r="L376" s="5"/>
      <c r="M376" s="6"/>
      <c r="N376" s="6"/>
      <c r="O376" s="5"/>
      <c r="AI376" s="3"/>
      <c r="AJ376" s="3"/>
    </row>
    <row r="377" spans="1:36" ht="25.5" customHeight="1">
      <c r="B377" s="185" t="s">
        <v>1</v>
      </c>
      <c r="C377" s="186"/>
      <c r="D377" s="186"/>
      <c r="E377" s="186"/>
      <c r="F377" s="186"/>
      <c r="G377" s="186"/>
      <c r="I377" s="7" t="s">
        <v>2</v>
      </c>
      <c r="J377" s="7" t="s">
        <v>3</v>
      </c>
      <c r="K377" s="8" t="s">
        <v>4</v>
      </c>
      <c r="L377" s="7" t="s">
        <v>5</v>
      </c>
      <c r="M377" s="9" t="s">
        <v>6</v>
      </c>
      <c r="N377" s="9" t="s">
        <v>7</v>
      </c>
      <c r="O377" s="10" t="s">
        <v>8</v>
      </c>
      <c r="AI377" s="3"/>
      <c r="AJ377" s="3"/>
    </row>
    <row r="378" spans="1:36" ht="12.75" customHeight="1">
      <c r="A378" s="12" t="s">
        <v>9</v>
      </c>
      <c r="B378" s="13">
        <v>1</v>
      </c>
      <c r="C378" s="13">
        <v>2</v>
      </c>
      <c r="D378" s="13">
        <v>3</v>
      </c>
      <c r="E378" s="13">
        <v>4</v>
      </c>
      <c r="F378" s="13">
        <v>5</v>
      </c>
      <c r="G378" s="13">
        <v>6</v>
      </c>
      <c r="H378" s="14" t="s">
        <v>10</v>
      </c>
      <c r="I378" s="41"/>
      <c r="J378" s="15"/>
      <c r="K378" s="16"/>
      <c r="L378" s="17"/>
      <c r="M378" s="6"/>
      <c r="N378" s="6"/>
      <c r="O378" s="5"/>
      <c r="AI378" s="3"/>
      <c r="AJ378" s="3"/>
    </row>
    <row r="379" spans="1:36" ht="12.75" customHeight="1">
      <c r="A379" s="31" t="s">
        <v>40</v>
      </c>
      <c r="B379" s="13">
        <v>80</v>
      </c>
      <c r="C379" s="13"/>
      <c r="D379" s="13"/>
      <c r="E379" s="13"/>
      <c r="F379" s="13"/>
      <c r="G379" s="13"/>
      <c r="H379" s="33"/>
      <c r="I379" s="41"/>
      <c r="J379" s="15"/>
      <c r="K379" s="16"/>
      <c r="L379" s="17"/>
      <c r="M379" s="20">
        <f>B379</f>
        <v>80</v>
      </c>
      <c r="N379" s="6"/>
      <c r="O379" s="5"/>
      <c r="AI379" s="3"/>
      <c r="AJ379" s="3"/>
    </row>
    <row r="380" spans="1:36" ht="12.75" customHeight="1">
      <c r="A380" s="31" t="s">
        <v>41</v>
      </c>
      <c r="B380" s="13"/>
      <c r="C380" s="13">
        <v>67</v>
      </c>
      <c r="D380" s="13"/>
      <c r="E380" s="13"/>
      <c r="F380" s="13"/>
      <c r="G380" s="13"/>
      <c r="H380" s="33"/>
      <c r="I380" s="41"/>
      <c r="J380" s="41"/>
      <c r="K380" s="41"/>
      <c r="L380" s="17">
        <f>C380/B379</f>
        <v>0.83750000000000002</v>
      </c>
      <c r="M380" s="20">
        <v>68</v>
      </c>
      <c r="N380" s="3">
        <f t="shared" ref="N380:N384" si="80">M380/M379</f>
        <v>0.85</v>
      </c>
      <c r="O380" s="5">
        <f t="shared" ref="O380:O384" si="81">100%-N380</f>
        <v>0.15000000000000002</v>
      </c>
      <c r="AI380" s="3"/>
      <c r="AJ380" s="3"/>
    </row>
    <row r="381" spans="1:36" ht="12.75" customHeight="1">
      <c r="A381" s="31" t="s">
        <v>42</v>
      </c>
      <c r="D381" s="32">
        <v>55</v>
      </c>
      <c r="H381" s="33"/>
      <c r="I381" s="5"/>
      <c r="J381" s="5"/>
      <c r="L381" s="5">
        <f>D381/C380</f>
        <v>0.82089552238805974</v>
      </c>
      <c r="M381" s="20">
        <v>64</v>
      </c>
      <c r="N381" s="3">
        <f t="shared" si="80"/>
        <v>0.94117647058823528</v>
      </c>
      <c r="O381" s="5">
        <f t="shared" si="81"/>
        <v>5.8823529411764719E-2</v>
      </c>
      <c r="AI381" s="3"/>
      <c r="AJ381" s="3"/>
    </row>
    <row r="382" spans="1:36" ht="12.75" customHeight="1">
      <c r="A382" s="31" t="s">
        <v>43</v>
      </c>
      <c r="E382" s="32">
        <v>42</v>
      </c>
      <c r="H382" s="33"/>
      <c r="I382" s="5"/>
      <c r="J382" s="5"/>
      <c r="L382" s="5">
        <f>E382/D381</f>
        <v>0.76363636363636367</v>
      </c>
      <c r="M382" s="20">
        <v>60</v>
      </c>
      <c r="N382" s="3">
        <f t="shared" si="80"/>
        <v>0.9375</v>
      </c>
      <c r="O382" s="5">
        <f t="shared" si="81"/>
        <v>6.25E-2</v>
      </c>
      <c r="AI382" s="3"/>
      <c r="AJ382" s="3"/>
    </row>
    <row r="383" spans="1:36" ht="12.75" customHeight="1">
      <c r="A383" s="32">
        <v>1001</v>
      </c>
      <c r="F383" s="32">
        <v>42</v>
      </c>
      <c r="H383" s="33"/>
      <c r="I383" s="5"/>
      <c r="J383" s="5"/>
      <c r="L383" s="5">
        <f>F383/E382</f>
        <v>1</v>
      </c>
      <c r="M383" s="20">
        <v>60</v>
      </c>
      <c r="N383" s="3">
        <f t="shared" si="80"/>
        <v>1</v>
      </c>
      <c r="O383" s="5">
        <f t="shared" si="81"/>
        <v>0</v>
      </c>
      <c r="AI383" s="3"/>
      <c r="AJ383" s="3"/>
    </row>
    <row r="384" spans="1:36" ht="12.75" customHeight="1">
      <c r="A384" s="32">
        <v>1002</v>
      </c>
      <c r="G384" s="32">
        <v>42</v>
      </c>
      <c r="H384" s="33">
        <v>35</v>
      </c>
      <c r="I384" s="5"/>
      <c r="J384" s="5"/>
      <c r="L384" s="5">
        <f>G384/F383</f>
        <v>1</v>
      </c>
      <c r="M384" s="20">
        <v>48</v>
      </c>
      <c r="N384" s="3">
        <f t="shared" si="80"/>
        <v>0.8</v>
      </c>
      <c r="O384" s="5">
        <f t="shared" si="81"/>
        <v>0.19999999999999996</v>
      </c>
      <c r="AI384" s="3"/>
      <c r="AJ384" s="3"/>
    </row>
    <row r="385" spans="1:36" ht="12.75" customHeight="1">
      <c r="A385" s="32">
        <v>1101</v>
      </c>
      <c r="G385" s="32">
        <v>6</v>
      </c>
      <c r="H385" s="33">
        <v>7</v>
      </c>
      <c r="I385" s="5"/>
      <c r="J385" s="5"/>
      <c r="L385" s="5"/>
      <c r="M385" s="20">
        <v>7</v>
      </c>
      <c r="N385" s="3"/>
      <c r="O385" s="5"/>
      <c r="AI385" s="3"/>
      <c r="AJ385" s="3"/>
    </row>
    <row r="386" spans="1:36" ht="12.75" customHeight="1">
      <c r="A386" s="32">
        <v>1201</v>
      </c>
      <c r="G386" s="32">
        <v>2</v>
      </c>
      <c r="H386" s="33">
        <v>2</v>
      </c>
      <c r="I386" s="5"/>
      <c r="J386" s="5"/>
      <c r="L386" s="5"/>
      <c r="M386" s="20">
        <v>3</v>
      </c>
      <c r="N386" s="3"/>
      <c r="O386" s="5"/>
      <c r="AI386" s="3"/>
      <c r="AJ386" s="3"/>
    </row>
    <row r="387" spans="1:36" ht="12.75" customHeight="1">
      <c r="H387" s="32">
        <f>SUM(H384:H386)</f>
        <v>44</v>
      </c>
      <c r="I387" s="5">
        <f>H384/B379</f>
        <v>0.4375</v>
      </c>
      <c r="J387" s="5">
        <f>H387/B379</f>
        <v>0.55000000000000004</v>
      </c>
      <c r="K387" s="5">
        <f>J387-I387</f>
        <v>0.11250000000000004</v>
      </c>
      <c r="L387" s="5"/>
      <c r="M387" s="6"/>
      <c r="N387" s="6"/>
      <c r="O387" s="5"/>
      <c r="AI387" s="3"/>
      <c r="AJ387" s="3"/>
    </row>
    <row r="388" spans="1:36" ht="12.75" customHeight="1">
      <c r="A388" s="44" t="s">
        <v>72</v>
      </c>
      <c r="I388" s="5"/>
      <c r="J388" s="5"/>
      <c r="L388" s="5"/>
      <c r="M388" s="6"/>
      <c r="N388" s="6"/>
      <c r="O388" s="5"/>
      <c r="AI388" s="3"/>
      <c r="AJ388" s="3"/>
    </row>
    <row r="389" spans="1:36" ht="25.5" customHeight="1">
      <c r="B389" s="185" t="s">
        <v>1</v>
      </c>
      <c r="C389" s="186"/>
      <c r="D389" s="186"/>
      <c r="E389" s="186"/>
      <c r="F389" s="186"/>
      <c r="G389" s="186"/>
      <c r="I389" s="7" t="s">
        <v>2</v>
      </c>
      <c r="J389" s="7" t="s">
        <v>3</v>
      </c>
      <c r="K389" s="8" t="s">
        <v>4</v>
      </c>
      <c r="L389" s="7" t="s">
        <v>5</v>
      </c>
      <c r="M389" s="9" t="s">
        <v>6</v>
      </c>
      <c r="N389" s="9" t="s">
        <v>7</v>
      </c>
      <c r="O389" s="10" t="s">
        <v>8</v>
      </c>
      <c r="AI389" s="3"/>
      <c r="AJ389" s="3"/>
    </row>
    <row r="390" spans="1:36" ht="12.75" customHeight="1">
      <c r="A390" s="12" t="s">
        <v>9</v>
      </c>
      <c r="B390" s="13">
        <v>1</v>
      </c>
      <c r="C390" s="13">
        <v>2</v>
      </c>
      <c r="D390" s="13">
        <v>3</v>
      </c>
      <c r="E390" s="13">
        <v>4</v>
      </c>
      <c r="F390" s="13">
        <v>5</v>
      </c>
      <c r="G390" s="13">
        <v>6</v>
      </c>
      <c r="H390" s="14" t="s">
        <v>10</v>
      </c>
      <c r="I390" s="41"/>
      <c r="J390" s="15"/>
      <c r="K390" s="16"/>
      <c r="L390" s="17"/>
      <c r="M390" s="6"/>
      <c r="N390" s="6"/>
      <c r="O390" s="5"/>
      <c r="AI390" s="3"/>
      <c r="AJ390" s="3"/>
    </row>
    <row r="391" spans="1:36" ht="12.75" customHeight="1">
      <c r="A391" s="31" t="s">
        <v>41</v>
      </c>
      <c r="B391" s="13">
        <v>703</v>
      </c>
      <c r="C391" s="13"/>
      <c r="D391" s="13"/>
      <c r="E391" s="13"/>
      <c r="F391" s="13"/>
      <c r="G391" s="13"/>
      <c r="H391" s="33"/>
      <c r="I391" s="41"/>
      <c r="J391" s="15"/>
      <c r="K391" s="16"/>
      <c r="L391" s="17"/>
      <c r="M391" s="20">
        <f>B391</f>
        <v>703</v>
      </c>
      <c r="N391" s="6"/>
      <c r="O391" s="5"/>
      <c r="AI391" s="3"/>
      <c r="AJ391" s="3"/>
    </row>
    <row r="392" spans="1:36" ht="12.75" customHeight="1">
      <c r="A392" s="31" t="s">
        <v>42</v>
      </c>
      <c r="B392" s="13"/>
      <c r="C392" s="13">
        <v>631</v>
      </c>
      <c r="D392" s="13"/>
      <c r="E392" s="13"/>
      <c r="F392" s="13"/>
      <c r="G392" s="13"/>
      <c r="H392" s="33"/>
      <c r="I392" s="41"/>
      <c r="J392" s="41"/>
      <c r="K392" s="41"/>
      <c r="L392" s="17">
        <f>C392/B391</f>
        <v>0.89758179231863444</v>
      </c>
      <c r="M392" s="20">
        <v>638</v>
      </c>
      <c r="N392" s="3">
        <f t="shared" ref="N392:N396" si="82">M392/M391</f>
        <v>0.90753911806543386</v>
      </c>
      <c r="O392" s="5">
        <f t="shared" ref="O392:O396" si="83">100%-N392</f>
        <v>9.2460881934566141E-2</v>
      </c>
      <c r="AI392" s="3"/>
      <c r="AJ392" s="3"/>
    </row>
    <row r="393" spans="1:36" ht="12.75" customHeight="1">
      <c r="A393" s="31" t="s">
        <v>43</v>
      </c>
      <c r="D393" s="32">
        <v>534</v>
      </c>
      <c r="H393" s="33"/>
      <c r="I393" s="5"/>
      <c r="J393" s="5"/>
      <c r="L393" s="5">
        <f>D393/C392</f>
        <v>0.84627575277337563</v>
      </c>
      <c r="M393" s="20">
        <v>584</v>
      </c>
      <c r="N393" s="3">
        <f t="shared" si="82"/>
        <v>0.91536050156739812</v>
      </c>
      <c r="O393" s="5">
        <f t="shared" si="83"/>
        <v>8.4639498432601878E-2</v>
      </c>
      <c r="AI393" s="3"/>
      <c r="AJ393" s="3"/>
    </row>
    <row r="394" spans="1:36" ht="12.75" customHeight="1">
      <c r="A394" s="32">
        <v>1001</v>
      </c>
      <c r="E394" s="32">
        <v>466</v>
      </c>
      <c r="H394" s="33"/>
      <c r="I394" s="5"/>
      <c r="J394" s="5"/>
      <c r="L394" s="5">
        <f>E394/D393</f>
        <v>0.87265917602996257</v>
      </c>
      <c r="M394" s="20">
        <v>578</v>
      </c>
      <c r="N394" s="3">
        <f t="shared" si="82"/>
        <v>0.98972602739726023</v>
      </c>
      <c r="O394" s="5">
        <f t="shared" si="83"/>
        <v>1.0273972602739767E-2</v>
      </c>
      <c r="AI394" s="3"/>
      <c r="AJ394" s="3"/>
    </row>
    <row r="395" spans="1:36" ht="12.75" customHeight="1">
      <c r="A395" s="32">
        <v>1002</v>
      </c>
      <c r="F395" s="32">
        <v>460</v>
      </c>
      <c r="H395" s="33"/>
      <c r="I395" s="5"/>
      <c r="J395" s="5"/>
      <c r="L395" s="5">
        <f>F395/E394</f>
        <v>0.98712446351931327</v>
      </c>
      <c r="M395" s="20">
        <v>538</v>
      </c>
      <c r="N395" s="3">
        <f t="shared" si="82"/>
        <v>0.9307958477508651</v>
      </c>
      <c r="O395" s="5">
        <f t="shared" si="83"/>
        <v>6.9204152249134898E-2</v>
      </c>
      <c r="AI395" s="3"/>
      <c r="AJ395" s="3"/>
    </row>
    <row r="396" spans="1:36" ht="12.75" customHeight="1">
      <c r="A396" s="32">
        <v>1101</v>
      </c>
      <c r="G396" s="32">
        <v>450</v>
      </c>
      <c r="H396" s="33">
        <v>419</v>
      </c>
      <c r="I396" s="5"/>
      <c r="J396" s="5"/>
      <c r="L396" s="5">
        <f>G396/F395</f>
        <v>0.97826086956521741</v>
      </c>
      <c r="M396" s="20">
        <v>430</v>
      </c>
      <c r="N396" s="3">
        <f t="shared" si="82"/>
        <v>0.7992565055762082</v>
      </c>
      <c r="O396" s="5">
        <f t="shared" si="83"/>
        <v>0.2007434944237918</v>
      </c>
      <c r="AI396" s="3"/>
      <c r="AJ396" s="3"/>
    </row>
    <row r="397" spans="1:36" ht="12.75" customHeight="1">
      <c r="A397" s="32">
        <v>1102</v>
      </c>
      <c r="G397" s="32">
        <v>50</v>
      </c>
      <c r="H397" s="33">
        <v>37</v>
      </c>
      <c r="I397" s="5"/>
      <c r="J397" s="5"/>
      <c r="L397" s="5"/>
      <c r="M397" s="20"/>
      <c r="N397" s="3"/>
      <c r="O397" s="5"/>
      <c r="AI397" s="3"/>
      <c r="AJ397" s="3"/>
    </row>
    <row r="398" spans="1:36" ht="12.75" customHeight="1">
      <c r="A398" s="32">
        <v>1201</v>
      </c>
      <c r="G398" s="32">
        <v>14</v>
      </c>
      <c r="H398" s="33">
        <v>15</v>
      </c>
      <c r="I398" s="5"/>
      <c r="J398" s="5"/>
      <c r="L398" s="5"/>
      <c r="M398" s="20">
        <v>20</v>
      </c>
      <c r="N398" s="3"/>
      <c r="O398" s="5"/>
      <c r="AI398" s="3"/>
      <c r="AJ398" s="3"/>
    </row>
    <row r="399" spans="1:36" ht="12.75" customHeight="1">
      <c r="A399" s="32">
        <v>1202</v>
      </c>
      <c r="G399" s="32">
        <v>2</v>
      </c>
      <c r="H399" s="33">
        <v>1</v>
      </c>
      <c r="I399" s="5"/>
      <c r="J399" s="5"/>
      <c r="L399" s="5"/>
      <c r="M399" s="20">
        <v>2</v>
      </c>
      <c r="N399" s="3"/>
      <c r="O399" s="5"/>
      <c r="AI399" s="3"/>
      <c r="AJ399" s="3"/>
    </row>
    <row r="400" spans="1:36" ht="12.75" customHeight="1">
      <c r="H400" s="32">
        <f>SUM(H396:H399)</f>
        <v>472</v>
      </c>
      <c r="I400" s="5">
        <f>H396/B391</f>
        <v>0.59601706970128021</v>
      </c>
      <c r="J400" s="5">
        <f>H400/B391</f>
        <v>0.6714082503556188</v>
      </c>
      <c r="K400" s="5">
        <f>J400-I400</f>
        <v>7.5391180654338585E-2</v>
      </c>
      <c r="L400" s="5"/>
      <c r="M400" s="6"/>
      <c r="N400" s="6"/>
      <c r="O400" s="5"/>
      <c r="AI400" s="3"/>
      <c r="AJ400" s="3"/>
    </row>
    <row r="401" spans="1:36" ht="12.75" customHeight="1">
      <c r="A401" s="44" t="s">
        <v>73</v>
      </c>
      <c r="I401" s="5"/>
      <c r="J401" s="5"/>
      <c r="L401" s="5"/>
      <c r="M401" s="6"/>
      <c r="N401" s="6"/>
      <c r="O401" s="5"/>
      <c r="AI401" s="3"/>
      <c r="AJ401" s="3"/>
    </row>
    <row r="402" spans="1:36" ht="25.5" customHeight="1">
      <c r="B402" s="185" t="s">
        <v>1</v>
      </c>
      <c r="C402" s="186"/>
      <c r="D402" s="186"/>
      <c r="E402" s="186"/>
      <c r="F402" s="186"/>
      <c r="G402" s="186"/>
      <c r="I402" s="7" t="s">
        <v>2</v>
      </c>
      <c r="J402" s="7" t="s">
        <v>3</v>
      </c>
      <c r="K402" s="8" t="s">
        <v>4</v>
      </c>
      <c r="L402" s="7" t="s">
        <v>5</v>
      </c>
      <c r="M402" s="9" t="s">
        <v>6</v>
      </c>
      <c r="N402" s="9" t="s">
        <v>7</v>
      </c>
      <c r="O402" s="10" t="s">
        <v>8</v>
      </c>
      <c r="AI402" s="3"/>
      <c r="AJ402" s="3"/>
    </row>
    <row r="403" spans="1:36" ht="12.75" customHeight="1">
      <c r="A403" s="12" t="s">
        <v>9</v>
      </c>
      <c r="B403" s="13">
        <v>1</v>
      </c>
      <c r="C403" s="13">
        <v>2</v>
      </c>
      <c r="D403" s="13">
        <v>3</v>
      </c>
      <c r="E403" s="13">
        <v>4</v>
      </c>
      <c r="F403" s="13">
        <v>5</v>
      </c>
      <c r="G403" s="13">
        <v>6</v>
      </c>
      <c r="H403" s="14" t="s">
        <v>10</v>
      </c>
      <c r="I403" s="41"/>
      <c r="J403" s="15"/>
      <c r="K403" s="16"/>
      <c r="L403" s="17"/>
      <c r="M403" s="6"/>
      <c r="N403" s="6"/>
      <c r="O403" s="5"/>
      <c r="AI403" s="3"/>
      <c r="AJ403" s="3"/>
    </row>
    <row r="404" spans="1:36" ht="12.75" customHeight="1">
      <c r="A404" s="31" t="s">
        <v>42</v>
      </c>
      <c r="B404" s="13">
        <v>83</v>
      </c>
      <c r="C404" s="13"/>
      <c r="D404" s="13"/>
      <c r="E404" s="13"/>
      <c r="F404" s="13"/>
      <c r="G404" s="13"/>
      <c r="H404" s="19"/>
      <c r="I404" s="41"/>
      <c r="J404" s="15"/>
      <c r="K404" s="16"/>
      <c r="L404" s="17"/>
      <c r="M404" s="20">
        <f>B404</f>
        <v>83</v>
      </c>
      <c r="N404" s="6"/>
      <c r="O404" s="5"/>
      <c r="AI404" s="3"/>
      <c r="AJ404" s="3"/>
    </row>
    <row r="405" spans="1:36" ht="12.75" customHeight="1">
      <c r="A405" s="31" t="s">
        <v>43</v>
      </c>
      <c r="B405" s="13"/>
      <c r="C405" s="13">
        <v>65</v>
      </c>
      <c r="D405" s="13"/>
      <c r="E405" s="13"/>
      <c r="F405" s="13"/>
      <c r="G405" s="13"/>
      <c r="H405" s="33"/>
      <c r="I405" s="41"/>
      <c r="J405" s="41"/>
      <c r="K405" s="41"/>
      <c r="L405" s="17">
        <f>C405/B404</f>
        <v>0.7831325301204819</v>
      </c>
      <c r="M405" s="20">
        <v>78</v>
      </c>
      <c r="N405" s="3">
        <f t="shared" ref="N405:N409" si="84">M405/M404</f>
        <v>0.93975903614457834</v>
      </c>
      <c r="O405" s="5">
        <f t="shared" ref="O405:O409" si="85">100%-N405</f>
        <v>6.0240963855421659E-2</v>
      </c>
      <c r="AI405" s="3"/>
      <c r="AJ405" s="3"/>
    </row>
    <row r="406" spans="1:36" ht="12.75" customHeight="1">
      <c r="A406" s="32">
        <v>1001</v>
      </c>
      <c r="D406" s="32">
        <v>61</v>
      </c>
      <c r="H406" s="33"/>
      <c r="I406" s="5"/>
      <c r="J406" s="5"/>
      <c r="L406" s="5">
        <f>D406/C405</f>
        <v>0.93846153846153846</v>
      </c>
      <c r="M406" s="20">
        <v>61</v>
      </c>
      <c r="N406" s="3">
        <f t="shared" si="84"/>
        <v>0.78205128205128205</v>
      </c>
      <c r="O406" s="5">
        <f t="shared" si="85"/>
        <v>0.21794871794871795</v>
      </c>
      <c r="P406" s="3">
        <f>M406/M404</f>
        <v>0.73493975903614461</v>
      </c>
      <c r="AI406" s="3"/>
      <c r="AJ406" s="3"/>
    </row>
    <row r="407" spans="1:36" ht="12.75" customHeight="1">
      <c r="A407" s="32">
        <v>1002</v>
      </c>
      <c r="E407" s="32">
        <v>49</v>
      </c>
      <c r="H407" s="33"/>
      <c r="I407" s="5"/>
      <c r="J407" s="5"/>
      <c r="L407" s="5">
        <f>E407/D406</f>
        <v>0.80327868852459017</v>
      </c>
      <c r="M407" s="20">
        <v>55</v>
      </c>
      <c r="N407" s="3">
        <f t="shared" si="84"/>
        <v>0.90163934426229508</v>
      </c>
      <c r="O407" s="5">
        <f t="shared" si="85"/>
        <v>9.8360655737704916E-2</v>
      </c>
      <c r="AI407" s="3"/>
      <c r="AJ407" s="3"/>
    </row>
    <row r="408" spans="1:36" ht="12.75" customHeight="1">
      <c r="A408" s="32">
        <v>1101</v>
      </c>
      <c r="F408" s="32">
        <v>46</v>
      </c>
      <c r="H408" s="33"/>
      <c r="I408" s="5"/>
      <c r="J408" s="5"/>
      <c r="L408" s="5">
        <f>F408/E407</f>
        <v>0.93877551020408168</v>
      </c>
      <c r="M408" s="20">
        <v>50</v>
      </c>
      <c r="N408" s="3">
        <f t="shared" si="84"/>
        <v>0.90909090909090906</v>
      </c>
      <c r="O408" s="5">
        <f t="shared" si="85"/>
        <v>9.0909090909090939E-2</v>
      </c>
      <c r="AI408" s="3"/>
      <c r="AJ408" s="3"/>
    </row>
    <row r="409" spans="1:36" ht="12.75" customHeight="1">
      <c r="A409" s="32">
        <v>1102</v>
      </c>
      <c r="G409" s="32">
        <v>44</v>
      </c>
      <c r="H409" s="33">
        <v>25</v>
      </c>
      <c r="I409" s="5"/>
      <c r="J409" s="5"/>
      <c r="L409" s="5">
        <f>G409/F408</f>
        <v>0.95652173913043481</v>
      </c>
      <c r="M409" s="20">
        <v>50</v>
      </c>
      <c r="N409" s="3">
        <f t="shared" si="84"/>
        <v>1</v>
      </c>
      <c r="O409" s="5">
        <f t="shared" si="85"/>
        <v>0</v>
      </c>
      <c r="AI409" s="3"/>
      <c r="AJ409" s="3"/>
    </row>
    <row r="410" spans="1:36" ht="12.75" customHeight="1">
      <c r="A410" s="32">
        <v>1201</v>
      </c>
      <c r="G410" s="32">
        <v>7</v>
      </c>
      <c r="H410" s="33">
        <v>7</v>
      </c>
      <c r="I410" s="5"/>
      <c r="J410" s="5"/>
      <c r="L410" s="5"/>
      <c r="M410" s="20">
        <v>11</v>
      </c>
      <c r="N410" s="3"/>
      <c r="O410" s="5"/>
      <c r="AI410" s="3"/>
      <c r="AJ410" s="3"/>
    </row>
    <row r="411" spans="1:36" ht="12.75" customHeight="1">
      <c r="A411" s="32">
        <v>1202</v>
      </c>
      <c r="G411" s="32">
        <v>3</v>
      </c>
      <c r="H411" s="33"/>
      <c r="I411" s="5"/>
      <c r="J411" s="5"/>
      <c r="L411" s="5"/>
      <c r="M411" s="20">
        <v>3</v>
      </c>
      <c r="N411" s="3"/>
      <c r="O411" s="5"/>
      <c r="AI411" s="3"/>
      <c r="AJ411" s="3"/>
    </row>
    <row r="412" spans="1:36" ht="12.75" customHeight="1">
      <c r="H412" s="32">
        <f>SUM(H409:H410)</f>
        <v>32</v>
      </c>
      <c r="I412" s="5">
        <f>H409/B404</f>
        <v>0.30120481927710846</v>
      </c>
      <c r="J412" s="5">
        <f>H412/B404</f>
        <v>0.38554216867469882</v>
      </c>
      <c r="K412" s="5">
        <f>J412-I412</f>
        <v>8.4337349397590355E-2</v>
      </c>
      <c r="L412" s="5"/>
      <c r="M412" s="6"/>
      <c r="N412" s="6"/>
      <c r="O412" s="5"/>
      <c r="AI412" s="3"/>
      <c r="AJ412" s="3"/>
    </row>
    <row r="413" spans="1:36" ht="12.75" customHeight="1">
      <c r="A413" s="44" t="s">
        <v>74</v>
      </c>
      <c r="I413" s="5"/>
      <c r="J413" s="5"/>
      <c r="L413" s="5"/>
      <c r="M413" s="6"/>
      <c r="N413" s="6"/>
      <c r="O413" s="5"/>
      <c r="AI413" s="3"/>
      <c r="AJ413" s="3"/>
    </row>
    <row r="414" spans="1:36" ht="25.5" customHeight="1">
      <c r="B414" s="185" t="s">
        <v>1</v>
      </c>
      <c r="C414" s="186"/>
      <c r="D414" s="186"/>
      <c r="E414" s="186"/>
      <c r="F414" s="186"/>
      <c r="G414" s="186"/>
      <c r="I414" s="7" t="s">
        <v>2</v>
      </c>
      <c r="J414" s="7" t="s">
        <v>3</v>
      </c>
      <c r="K414" s="8" t="s">
        <v>4</v>
      </c>
      <c r="L414" s="7" t="s">
        <v>5</v>
      </c>
      <c r="M414" s="9" t="s">
        <v>6</v>
      </c>
      <c r="N414" s="9" t="s">
        <v>7</v>
      </c>
      <c r="O414" s="10" t="s">
        <v>8</v>
      </c>
      <c r="AI414" s="3"/>
      <c r="AJ414" s="3"/>
    </row>
    <row r="415" spans="1:36" ht="12.75" customHeight="1">
      <c r="A415" s="12" t="s">
        <v>9</v>
      </c>
      <c r="B415" s="13">
        <v>1</v>
      </c>
      <c r="C415" s="13">
        <v>2</v>
      </c>
      <c r="D415" s="13">
        <v>3</v>
      </c>
      <c r="E415" s="13">
        <v>4</v>
      </c>
      <c r="F415" s="13">
        <v>5</v>
      </c>
      <c r="G415" s="13">
        <v>6</v>
      </c>
      <c r="H415" s="14" t="s">
        <v>10</v>
      </c>
      <c r="I415" s="41"/>
      <c r="J415" s="15"/>
      <c r="K415" s="16"/>
      <c r="L415" s="17"/>
      <c r="M415" s="6"/>
      <c r="N415" s="6"/>
      <c r="O415" s="5"/>
      <c r="AI415" s="3"/>
      <c r="AJ415" s="3"/>
    </row>
    <row r="416" spans="1:36" ht="12.75" customHeight="1">
      <c r="A416" s="31" t="s">
        <v>43</v>
      </c>
      <c r="B416" s="13">
        <v>680</v>
      </c>
      <c r="C416" s="13"/>
      <c r="D416" s="13"/>
      <c r="E416" s="13"/>
      <c r="F416" s="13"/>
      <c r="G416" s="13"/>
      <c r="H416" s="33"/>
      <c r="I416" s="41"/>
      <c r="J416" s="15"/>
      <c r="K416" s="16"/>
      <c r="L416" s="17"/>
      <c r="M416" s="20">
        <f>B416</f>
        <v>680</v>
      </c>
      <c r="N416" s="6"/>
      <c r="O416" s="5"/>
      <c r="AI416" s="3"/>
      <c r="AJ416" s="3"/>
    </row>
    <row r="417" spans="1:36" ht="12.75" customHeight="1">
      <c r="A417" s="32">
        <v>1001</v>
      </c>
      <c r="B417" s="13"/>
      <c r="C417" s="13">
        <v>610</v>
      </c>
      <c r="D417" s="13"/>
      <c r="E417" s="13"/>
      <c r="F417" s="13"/>
      <c r="G417" s="13"/>
      <c r="H417" s="33"/>
      <c r="I417" s="41"/>
      <c r="J417" s="41"/>
      <c r="K417" s="41"/>
      <c r="L417" s="17">
        <f>C417/B416</f>
        <v>0.8970588235294118</v>
      </c>
      <c r="M417" s="20">
        <v>621</v>
      </c>
      <c r="N417" s="3">
        <f t="shared" ref="N417:N420" si="86">M417/M416</f>
        <v>0.91323529411764703</v>
      </c>
      <c r="O417" s="5">
        <f t="shared" ref="O417:O420" si="87">100%-N417</f>
        <v>8.6764705882352966E-2</v>
      </c>
      <c r="AI417" s="3"/>
      <c r="AJ417" s="3"/>
    </row>
    <row r="418" spans="1:36" ht="12.75" customHeight="1">
      <c r="A418" s="32">
        <v>1002</v>
      </c>
      <c r="D418" s="32">
        <v>570</v>
      </c>
      <c r="H418" s="33"/>
      <c r="I418" s="5"/>
      <c r="J418" s="5"/>
      <c r="L418" s="5">
        <f>D418/C417</f>
        <v>0.93442622950819676</v>
      </c>
      <c r="M418" s="20">
        <v>578</v>
      </c>
      <c r="N418" s="3">
        <f t="shared" si="86"/>
        <v>0.93075684380032209</v>
      </c>
      <c r="O418" s="5">
        <f t="shared" si="87"/>
        <v>6.9243156199677913E-2</v>
      </c>
      <c r="P418" s="3">
        <f>M418/M416</f>
        <v>0.85</v>
      </c>
      <c r="AI418" s="3"/>
      <c r="AJ418" s="3"/>
    </row>
    <row r="419" spans="1:36" ht="12.75" customHeight="1">
      <c r="A419" s="32">
        <v>1101</v>
      </c>
      <c r="E419" s="32">
        <v>540</v>
      </c>
      <c r="H419" s="33"/>
      <c r="I419" s="5"/>
      <c r="J419" s="5"/>
      <c r="L419" s="5">
        <f>E419/D418</f>
        <v>0.94736842105263153</v>
      </c>
      <c r="M419" s="20">
        <v>552</v>
      </c>
      <c r="N419" s="3">
        <f t="shared" si="86"/>
        <v>0.95501730103806226</v>
      </c>
      <c r="O419" s="5">
        <f t="shared" si="87"/>
        <v>4.4982698961937739E-2</v>
      </c>
      <c r="AI419" s="3"/>
      <c r="AJ419" s="3"/>
    </row>
    <row r="420" spans="1:36" ht="12.75" customHeight="1">
      <c r="A420" s="32">
        <v>1102</v>
      </c>
      <c r="F420" s="32">
        <v>514</v>
      </c>
      <c r="H420" s="33">
        <v>1</v>
      </c>
      <c r="I420" s="5"/>
      <c r="J420" s="5"/>
      <c r="L420" s="5">
        <f>F420/E419</f>
        <v>0.95185185185185184</v>
      </c>
      <c r="M420" s="20">
        <v>546</v>
      </c>
      <c r="N420" s="3">
        <f t="shared" si="86"/>
        <v>0.98913043478260865</v>
      </c>
      <c r="O420" s="5">
        <f t="shared" si="87"/>
        <v>1.0869565217391353E-2</v>
      </c>
      <c r="AI420" s="3"/>
      <c r="AJ420" s="3"/>
    </row>
    <row r="421" spans="1:36" ht="12.75" customHeight="1">
      <c r="A421" s="32">
        <v>1201</v>
      </c>
      <c r="G421" s="32">
        <v>496</v>
      </c>
      <c r="H421" s="33">
        <v>421</v>
      </c>
      <c r="I421" s="5"/>
      <c r="J421" s="5"/>
      <c r="L421" s="5"/>
      <c r="M421" s="20">
        <v>527</v>
      </c>
      <c r="N421" s="6"/>
      <c r="O421" s="5"/>
      <c r="AI421" s="3"/>
      <c r="AJ421" s="3"/>
    </row>
    <row r="422" spans="1:36" ht="12.75" customHeight="1">
      <c r="A422" s="32">
        <v>1202</v>
      </c>
      <c r="G422" s="32">
        <v>60</v>
      </c>
      <c r="H422" s="33">
        <v>28</v>
      </c>
      <c r="I422" s="5"/>
      <c r="J422" s="5"/>
      <c r="L422" s="5"/>
      <c r="M422" s="20">
        <v>73</v>
      </c>
      <c r="N422" s="6"/>
      <c r="O422" s="5"/>
      <c r="AI422" s="3"/>
      <c r="AJ422" s="3"/>
    </row>
    <row r="423" spans="1:36" ht="12.75" customHeight="1">
      <c r="A423" s="32">
        <v>1301</v>
      </c>
      <c r="G423" s="32">
        <v>11</v>
      </c>
      <c r="H423" s="33">
        <v>10</v>
      </c>
      <c r="I423" s="5"/>
      <c r="J423" s="5"/>
      <c r="L423" s="5"/>
      <c r="M423" s="20">
        <v>15</v>
      </c>
      <c r="N423" s="6"/>
      <c r="O423" s="5"/>
      <c r="AI423" s="3"/>
      <c r="AJ423" s="3"/>
    </row>
    <row r="424" spans="1:36" ht="12.75" customHeight="1">
      <c r="A424" s="32">
        <v>1302</v>
      </c>
      <c r="G424" s="32">
        <v>2</v>
      </c>
      <c r="H424" s="33">
        <v>1</v>
      </c>
      <c r="I424" s="5"/>
      <c r="J424" s="5"/>
      <c r="L424" s="5"/>
      <c r="M424" s="20">
        <v>2</v>
      </c>
      <c r="N424" s="6"/>
      <c r="O424" s="5"/>
      <c r="AI424" s="3"/>
      <c r="AJ424" s="3"/>
    </row>
    <row r="425" spans="1:36" ht="12.75" customHeight="1">
      <c r="H425" s="33"/>
      <c r="I425" s="5"/>
      <c r="J425" s="5"/>
      <c r="L425" s="5"/>
      <c r="M425" s="20"/>
      <c r="N425" s="6"/>
      <c r="O425" s="5"/>
      <c r="AI425" s="3"/>
      <c r="AJ425" s="3"/>
    </row>
    <row r="426" spans="1:36" ht="12.75" customHeight="1">
      <c r="H426" s="33"/>
      <c r="I426" s="5"/>
      <c r="J426" s="5"/>
      <c r="L426" s="5"/>
      <c r="M426" s="20"/>
      <c r="N426" s="6"/>
      <c r="O426" s="5"/>
      <c r="AI426" s="3"/>
      <c r="AJ426" s="3"/>
    </row>
    <row r="427" spans="1:36" ht="12.75" customHeight="1">
      <c r="H427" s="33"/>
      <c r="I427" s="5"/>
      <c r="J427" s="5"/>
      <c r="L427" s="5"/>
      <c r="M427" s="20"/>
      <c r="N427" s="6"/>
      <c r="O427" s="5"/>
      <c r="AI427" s="3"/>
      <c r="AJ427" s="3"/>
    </row>
    <row r="428" spans="1:36" ht="12.75" customHeight="1">
      <c r="H428" s="33"/>
      <c r="I428" s="5"/>
      <c r="J428" s="5"/>
      <c r="L428" s="5"/>
      <c r="M428" s="20"/>
      <c r="N428" s="6"/>
      <c r="O428" s="5"/>
      <c r="AI428" s="3"/>
      <c r="AJ428" s="3"/>
    </row>
    <row r="429" spans="1:36" ht="12.75" customHeight="1">
      <c r="H429" s="32">
        <f>SUM(H420:H424)</f>
        <v>461</v>
      </c>
      <c r="I429" s="5">
        <f>SUM(H420:H421)/B416</f>
        <v>0.62058823529411766</v>
      </c>
      <c r="J429" s="5">
        <f>H429/B416</f>
        <v>0.67794117647058827</v>
      </c>
      <c r="K429" s="5">
        <f>J429-I429</f>
        <v>5.7352941176470607E-2</v>
      </c>
      <c r="L429" s="5"/>
      <c r="M429" s="6"/>
      <c r="N429" s="6"/>
      <c r="O429" s="5"/>
      <c r="AI429" s="3"/>
      <c r="AJ429" s="3"/>
    </row>
    <row r="430" spans="1:36" ht="12.75" customHeight="1">
      <c r="A430" s="44" t="s">
        <v>77</v>
      </c>
      <c r="I430" s="5"/>
      <c r="J430" s="5"/>
      <c r="L430" s="5"/>
      <c r="M430" s="6"/>
      <c r="N430" s="6"/>
      <c r="O430" s="5"/>
      <c r="AI430" s="3"/>
      <c r="AJ430" s="3"/>
    </row>
    <row r="431" spans="1:36" ht="25.5" customHeight="1">
      <c r="B431" s="185" t="s">
        <v>1</v>
      </c>
      <c r="C431" s="186"/>
      <c r="D431" s="186"/>
      <c r="E431" s="186"/>
      <c r="F431" s="186"/>
      <c r="G431" s="186"/>
      <c r="I431" s="7" t="s">
        <v>2</v>
      </c>
      <c r="J431" s="7" t="s">
        <v>3</v>
      </c>
      <c r="K431" s="8" t="s">
        <v>4</v>
      </c>
      <c r="L431" s="7" t="s">
        <v>5</v>
      </c>
      <c r="M431" s="9" t="s">
        <v>6</v>
      </c>
      <c r="N431" s="9" t="s">
        <v>7</v>
      </c>
      <c r="O431" s="10" t="s">
        <v>8</v>
      </c>
      <c r="AI431" s="3"/>
      <c r="AJ431" s="3"/>
    </row>
    <row r="432" spans="1:36" ht="12.75" customHeight="1">
      <c r="A432" s="12" t="s">
        <v>9</v>
      </c>
      <c r="B432" s="13">
        <v>1</v>
      </c>
      <c r="C432" s="13">
        <v>2</v>
      </c>
      <c r="D432" s="13">
        <v>3</v>
      </c>
      <c r="E432" s="13">
        <v>4</v>
      </c>
      <c r="F432" s="13">
        <v>5</v>
      </c>
      <c r="G432" s="13">
        <v>6</v>
      </c>
      <c r="H432" s="14" t="s">
        <v>10</v>
      </c>
      <c r="I432" s="41"/>
      <c r="J432" s="15"/>
      <c r="K432" s="16"/>
      <c r="L432" s="17"/>
      <c r="M432" s="6"/>
      <c r="N432" s="6"/>
      <c r="O432" s="5"/>
      <c r="AI432" s="3"/>
      <c r="AJ432" s="3"/>
    </row>
    <row r="433" spans="1:36" ht="12.75" customHeight="1">
      <c r="A433" s="31" t="s">
        <v>44</v>
      </c>
      <c r="B433" s="13">
        <v>85</v>
      </c>
      <c r="C433" s="13"/>
      <c r="D433" s="13"/>
      <c r="E433" s="13"/>
      <c r="F433" s="13"/>
      <c r="G433" s="13"/>
      <c r="H433" s="33"/>
      <c r="I433" s="41"/>
      <c r="J433" s="15"/>
      <c r="K433" s="16"/>
      <c r="L433" s="17"/>
      <c r="M433" s="20">
        <f>B433</f>
        <v>85</v>
      </c>
      <c r="N433" s="6"/>
      <c r="O433" s="5"/>
      <c r="AI433" s="3"/>
      <c r="AJ433" s="3"/>
    </row>
    <row r="434" spans="1:36" ht="12.75" customHeight="1">
      <c r="A434" s="32">
        <v>1002</v>
      </c>
      <c r="B434" s="13"/>
      <c r="C434" s="13">
        <v>61</v>
      </c>
      <c r="D434" s="13"/>
      <c r="E434" s="13"/>
      <c r="F434" s="13"/>
      <c r="G434" s="13"/>
      <c r="H434" s="33"/>
      <c r="I434" s="41"/>
      <c r="J434" s="41"/>
      <c r="K434" s="41"/>
      <c r="L434" s="17">
        <f>C434/B433</f>
        <v>0.71764705882352942</v>
      </c>
      <c r="M434" s="20">
        <v>61</v>
      </c>
      <c r="N434" s="3">
        <f t="shared" ref="N434:N438" si="88">M434/M433</f>
        <v>0.71764705882352942</v>
      </c>
      <c r="O434" s="5">
        <f t="shared" ref="O434:O438" si="89">100%-N434</f>
        <v>0.28235294117647058</v>
      </c>
      <c r="AI434" s="3"/>
      <c r="AJ434" s="3"/>
    </row>
    <row r="435" spans="1:36" ht="12.75" customHeight="1">
      <c r="A435" s="32">
        <v>1101</v>
      </c>
      <c r="D435" s="32">
        <v>56</v>
      </c>
      <c r="H435" s="33"/>
      <c r="I435" s="5"/>
      <c r="J435" s="5"/>
      <c r="L435" s="5">
        <f>D435/C434</f>
        <v>0.91803278688524592</v>
      </c>
      <c r="M435" s="20">
        <v>56</v>
      </c>
      <c r="N435" s="3">
        <f t="shared" si="88"/>
        <v>0.91803278688524592</v>
      </c>
      <c r="O435" s="5">
        <f t="shared" si="89"/>
        <v>8.1967213114754078E-2</v>
      </c>
      <c r="P435" s="3">
        <f>M435/M433</f>
        <v>0.6588235294117647</v>
      </c>
      <c r="AI435" s="3"/>
      <c r="AJ435" s="3"/>
    </row>
    <row r="436" spans="1:36" ht="12.75" customHeight="1">
      <c r="A436" s="32">
        <v>1102</v>
      </c>
      <c r="E436" s="32">
        <v>53</v>
      </c>
      <c r="H436" s="33"/>
      <c r="I436" s="5"/>
      <c r="J436" s="5"/>
      <c r="L436" s="5">
        <f>E436/D435</f>
        <v>0.9464285714285714</v>
      </c>
      <c r="M436" s="20">
        <v>56</v>
      </c>
      <c r="N436" s="3">
        <f t="shared" si="88"/>
        <v>1</v>
      </c>
      <c r="O436" s="5">
        <f t="shared" si="89"/>
        <v>0</v>
      </c>
      <c r="AI436" s="3"/>
      <c r="AJ436" s="3"/>
    </row>
    <row r="437" spans="1:36" ht="12.75" customHeight="1">
      <c r="A437" s="32">
        <v>1201</v>
      </c>
      <c r="F437" s="32">
        <v>29</v>
      </c>
      <c r="H437" s="33"/>
      <c r="I437" s="5"/>
      <c r="J437" s="5"/>
      <c r="L437" s="5">
        <f>F437/E436</f>
        <v>0.54716981132075471</v>
      </c>
      <c r="M437" s="20">
        <v>57</v>
      </c>
      <c r="N437" s="3">
        <f t="shared" si="88"/>
        <v>1.0178571428571428</v>
      </c>
      <c r="O437" s="5">
        <f t="shared" si="89"/>
        <v>-1.7857142857142794E-2</v>
      </c>
      <c r="AI437" s="3"/>
      <c r="AJ437" s="3"/>
    </row>
    <row r="438" spans="1:36" ht="12.75" customHeight="1">
      <c r="A438" s="32">
        <v>1202</v>
      </c>
      <c r="G438" s="32">
        <v>23</v>
      </c>
      <c r="H438" s="33">
        <v>32</v>
      </c>
      <c r="I438" s="5"/>
      <c r="J438" s="5"/>
      <c r="L438" s="5">
        <f>G438/F437</f>
        <v>0.7931034482758621</v>
      </c>
      <c r="M438" s="20">
        <v>49</v>
      </c>
      <c r="N438" s="3">
        <f t="shared" si="88"/>
        <v>0.85964912280701755</v>
      </c>
      <c r="O438" s="5">
        <f t="shared" si="89"/>
        <v>0.14035087719298245</v>
      </c>
      <c r="AI438" s="3"/>
      <c r="AJ438" s="3"/>
    </row>
    <row r="439" spans="1:36" ht="12.75" customHeight="1">
      <c r="A439" s="32">
        <v>1301</v>
      </c>
      <c r="G439" s="32">
        <v>15</v>
      </c>
      <c r="H439" s="33">
        <v>5</v>
      </c>
      <c r="I439" s="5"/>
      <c r="J439" s="5"/>
      <c r="L439" s="5"/>
      <c r="M439" s="20">
        <v>16</v>
      </c>
      <c r="N439" s="3"/>
      <c r="O439" s="5"/>
      <c r="AI439" s="3"/>
      <c r="AJ439" s="3"/>
    </row>
    <row r="440" spans="1:36" ht="12.75" customHeight="1">
      <c r="A440" s="32">
        <v>1302</v>
      </c>
      <c r="G440" s="32">
        <v>5</v>
      </c>
      <c r="H440" s="33">
        <v>4</v>
      </c>
      <c r="I440" s="5"/>
      <c r="J440" s="5"/>
      <c r="L440" s="5"/>
      <c r="M440" s="20">
        <v>5</v>
      </c>
      <c r="N440" s="3"/>
      <c r="O440" s="5"/>
      <c r="AI440" s="3"/>
      <c r="AJ440" s="3"/>
    </row>
    <row r="441" spans="1:36" ht="12.75" customHeight="1">
      <c r="A441" s="32">
        <v>1401</v>
      </c>
      <c r="G441" s="32">
        <v>2</v>
      </c>
      <c r="H441" s="33">
        <v>1</v>
      </c>
      <c r="I441" s="5"/>
      <c r="J441" s="5"/>
      <c r="L441" s="5"/>
      <c r="M441" s="20">
        <v>2</v>
      </c>
      <c r="N441" s="3"/>
      <c r="O441" s="5"/>
      <c r="AI441" s="3"/>
      <c r="AJ441" s="3"/>
    </row>
    <row r="442" spans="1:36" ht="12.75" customHeight="1">
      <c r="H442" s="33"/>
      <c r="I442" s="5"/>
      <c r="J442" s="5"/>
      <c r="L442" s="5"/>
      <c r="M442" s="20"/>
      <c r="N442" s="3"/>
      <c r="O442" s="5"/>
      <c r="AI442" s="3"/>
      <c r="AJ442" s="3"/>
    </row>
    <row r="443" spans="1:36" ht="12.75" customHeight="1">
      <c r="H443" s="33"/>
      <c r="I443" s="5"/>
      <c r="J443" s="5"/>
      <c r="L443" s="5"/>
      <c r="M443" s="20"/>
      <c r="N443" s="3"/>
      <c r="O443" s="5"/>
      <c r="AI443" s="3"/>
      <c r="AJ443" s="3"/>
    </row>
    <row r="444" spans="1:36" ht="12.75" customHeight="1">
      <c r="H444" s="33"/>
      <c r="I444" s="5"/>
      <c r="J444" s="5"/>
      <c r="L444" s="5"/>
      <c r="M444" s="20"/>
      <c r="N444" s="3"/>
      <c r="O444" s="5"/>
      <c r="AI444" s="3"/>
      <c r="AJ444" s="3"/>
    </row>
    <row r="445" spans="1:36" ht="12.75" customHeight="1">
      <c r="H445" s="33"/>
      <c r="I445" s="5"/>
      <c r="J445" s="5"/>
      <c r="L445" s="5"/>
      <c r="M445" s="20"/>
      <c r="N445" s="3"/>
      <c r="O445" s="5"/>
      <c r="AI445" s="3"/>
      <c r="AJ445" s="3"/>
    </row>
    <row r="446" spans="1:36" ht="12.75" customHeight="1">
      <c r="H446" s="32">
        <f>SUM(H438:H441)</f>
        <v>42</v>
      </c>
      <c r="I446" s="5">
        <f>H438/B433</f>
        <v>0.37647058823529411</v>
      </c>
      <c r="J446" s="5">
        <f>H446/B433</f>
        <v>0.49411764705882355</v>
      </c>
      <c r="K446" s="5">
        <f>J446-I446</f>
        <v>0.11764705882352944</v>
      </c>
      <c r="L446" s="5"/>
      <c r="M446" s="6"/>
      <c r="N446" s="6"/>
      <c r="O446" s="5"/>
      <c r="AI446" s="3"/>
      <c r="AJ446" s="3"/>
    </row>
    <row r="447" spans="1:36" ht="12.75" customHeight="1">
      <c r="A447" s="44" t="s">
        <v>79</v>
      </c>
      <c r="I447" s="5"/>
      <c r="J447" s="5"/>
      <c r="L447" s="5"/>
      <c r="M447" s="6"/>
      <c r="N447" s="6"/>
      <c r="O447" s="5"/>
      <c r="AI447" s="3"/>
      <c r="AJ447" s="3"/>
    </row>
    <row r="448" spans="1:36" ht="25.5" customHeight="1">
      <c r="B448" s="185" t="s">
        <v>1</v>
      </c>
      <c r="C448" s="186"/>
      <c r="D448" s="186"/>
      <c r="E448" s="186"/>
      <c r="F448" s="186"/>
      <c r="G448" s="186"/>
      <c r="I448" s="7" t="s">
        <v>2</v>
      </c>
      <c r="J448" s="7" t="s">
        <v>3</v>
      </c>
      <c r="K448" s="8" t="s">
        <v>4</v>
      </c>
      <c r="L448" s="7" t="s">
        <v>5</v>
      </c>
      <c r="M448" s="9" t="s">
        <v>6</v>
      </c>
      <c r="N448" s="9" t="s">
        <v>7</v>
      </c>
      <c r="O448" s="10" t="s">
        <v>8</v>
      </c>
      <c r="AI448" s="3"/>
      <c r="AJ448" s="3"/>
    </row>
    <row r="449" spans="1:36" ht="12.75" customHeight="1">
      <c r="A449" s="12" t="s">
        <v>9</v>
      </c>
      <c r="B449" s="13">
        <v>1</v>
      </c>
      <c r="C449" s="13">
        <v>2</v>
      </c>
      <c r="D449" s="13">
        <v>3</v>
      </c>
      <c r="E449" s="13">
        <v>4</v>
      </c>
      <c r="F449" s="13">
        <v>5</v>
      </c>
      <c r="G449" s="13">
        <v>6</v>
      </c>
      <c r="H449" s="14" t="s">
        <v>10</v>
      </c>
      <c r="I449" s="41"/>
      <c r="J449" s="15"/>
      <c r="K449" s="16"/>
      <c r="L449" s="17"/>
      <c r="M449" s="6"/>
      <c r="N449" s="6"/>
      <c r="O449" s="5"/>
      <c r="AI449" s="3"/>
      <c r="AJ449" s="3"/>
    </row>
    <row r="450" spans="1:36" ht="12.75" customHeight="1">
      <c r="A450" s="31" t="s">
        <v>63</v>
      </c>
      <c r="B450" s="13">
        <v>688</v>
      </c>
      <c r="C450" s="13"/>
      <c r="D450" s="13"/>
      <c r="E450" s="13"/>
      <c r="F450" s="13"/>
      <c r="G450" s="13"/>
      <c r="H450" s="33"/>
      <c r="I450" s="41"/>
      <c r="J450" s="15"/>
      <c r="K450" s="16"/>
      <c r="L450" s="17"/>
      <c r="M450" s="20">
        <f>B450</f>
        <v>688</v>
      </c>
      <c r="N450" s="6"/>
      <c r="O450" s="5"/>
      <c r="AI450" s="3"/>
      <c r="AJ450" s="3"/>
    </row>
    <row r="451" spans="1:36" ht="12.75" customHeight="1">
      <c r="A451" s="32">
        <v>1101</v>
      </c>
      <c r="B451" s="13"/>
      <c r="C451" s="13">
        <v>560</v>
      </c>
      <c r="D451" s="13"/>
      <c r="E451" s="13"/>
      <c r="F451" s="13"/>
      <c r="G451" s="13"/>
      <c r="H451" s="33"/>
      <c r="I451" s="41"/>
      <c r="J451" s="41"/>
      <c r="K451" s="41"/>
      <c r="L451" s="17">
        <f>C451/B450</f>
        <v>0.81395348837209303</v>
      </c>
      <c r="M451" s="20">
        <v>680</v>
      </c>
      <c r="N451" s="3">
        <f t="shared" ref="N451:N455" si="90">M451/M450</f>
        <v>0.98837209302325579</v>
      </c>
      <c r="O451" s="5">
        <f t="shared" ref="O451:O455" si="91">100%-N451</f>
        <v>1.1627906976744207E-2</v>
      </c>
      <c r="AI451" s="3"/>
      <c r="AJ451" s="3"/>
    </row>
    <row r="452" spans="1:36" ht="12.75" customHeight="1">
      <c r="A452" s="32">
        <v>1102</v>
      </c>
      <c r="D452" s="32">
        <v>555</v>
      </c>
      <c r="H452" s="33"/>
      <c r="I452" s="5"/>
      <c r="J452" s="5"/>
      <c r="L452" s="5">
        <f>D452/C451</f>
        <v>0.9910714285714286</v>
      </c>
      <c r="M452" s="20">
        <v>567</v>
      </c>
      <c r="N452" s="3">
        <f t="shared" si="90"/>
        <v>0.83382352941176474</v>
      </c>
      <c r="O452" s="5">
        <f t="shared" si="91"/>
        <v>0.16617647058823526</v>
      </c>
      <c r="P452" s="3">
        <f>M452/M450</f>
        <v>0.82412790697674421</v>
      </c>
      <c r="AI452" s="3"/>
      <c r="AJ452" s="3"/>
    </row>
    <row r="453" spans="1:36" ht="12.75" customHeight="1">
      <c r="A453" s="32">
        <v>1201</v>
      </c>
      <c r="E453" s="32">
        <v>550</v>
      </c>
      <c r="H453" s="33"/>
      <c r="I453" s="5"/>
      <c r="J453" s="5"/>
      <c r="L453" s="5">
        <f>E453/D452</f>
        <v>0.99099099099099097</v>
      </c>
      <c r="M453" s="20">
        <v>560</v>
      </c>
      <c r="N453" s="3">
        <f t="shared" si="90"/>
        <v>0.98765432098765427</v>
      </c>
      <c r="O453" s="5">
        <f t="shared" si="91"/>
        <v>1.2345679012345734E-2</v>
      </c>
      <c r="AI453" s="3"/>
      <c r="AJ453" s="3"/>
    </row>
    <row r="454" spans="1:36" ht="12.75" customHeight="1">
      <c r="A454" s="32">
        <v>1202</v>
      </c>
      <c r="F454" s="32">
        <v>481</v>
      </c>
      <c r="H454" s="33"/>
      <c r="I454" s="5"/>
      <c r="J454" s="5"/>
      <c r="L454" s="5">
        <f>F454/E453</f>
        <v>0.87454545454545451</v>
      </c>
      <c r="M454" s="20">
        <v>511</v>
      </c>
      <c r="N454" s="3">
        <f t="shared" si="90"/>
        <v>0.91249999999999998</v>
      </c>
      <c r="O454" s="5">
        <f t="shared" si="91"/>
        <v>8.7500000000000022E-2</v>
      </c>
      <c r="AI454" s="3"/>
      <c r="AJ454" s="3"/>
    </row>
    <row r="455" spans="1:36" ht="12.75" customHeight="1">
      <c r="A455" s="32">
        <v>1301</v>
      </c>
      <c r="G455" s="32">
        <v>477</v>
      </c>
      <c r="H455" s="33">
        <v>386</v>
      </c>
      <c r="I455" s="5"/>
      <c r="J455" s="5"/>
      <c r="L455" s="5">
        <f>G455/F454</f>
        <v>0.99168399168399168</v>
      </c>
      <c r="M455" s="20">
        <v>506</v>
      </c>
      <c r="N455" s="3">
        <f t="shared" si="90"/>
        <v>0.99021526418786687</v>
      </c>
      <c r="O455" s="5">
        <f t="shared" si="91"/>
        <v>9.7847358121331274E-3</v>
      </c>
      <c r="AI455" s="3"/>
      <c r="AJ455" s="3"/>
    </row>
    <row r="456" spans="1:36" ht="12.75" customHeight="1">
      <c r="A456" s="32">
        <v>1302</v>
      </c>
      <c r="G456" s="32">
        <v>63</v>
      </c>
      <c r="H456" s="33">
        <v>54</v>
      </c>
      <c r="I456" s="5"/>
      <c r="J456" s="5"/>
      <c r="L456" s="5"/>
      <c r="M456" s="20">
        <v>75</v>
      </c>
      <c r="N456" s="3"/>
      <c r="O456" s="5"/>
      <c r="AI456" s="3"/>
      <c r="AJ456" s="3"/>
    </row>
    <row r="457" spans="1:36" ht="12.75" customHeight="1">
      <c r="A457" s="32">
        <v>1401</v>
      </c>
      <c r="G457" s="32">
        <v>18</v>
      </c>
      <c r="H457" s="33">
        <v>13</v>
      </c>
      <c r="I457" s="5"/>
      <c r="J457" s="5"/>
      <c r="L457" s="5"/>
      <c r="M457" s="20">
        <v>22</v>
      </c>
      <c r="N457" s="3"/>
      <c r="O457" s="5"/>
      <c r="AI457" s="3"/>
      <c r="AJ457" s="3"/>
    </row>
    <row r="458" spans="1:36" ht="12.75" customHeight="1">
      <c r="A458" s="32">
        <v>1402</v>
      </c>
      <c r="G458" s="32">
        <v>5</v>
      </c>
      <c r="H458" s="33">
        <v>6</v>
      </c>
      <c r="I458" s="5"/>
      <c r="J458" s="5"/>
      <c r="L458" s="5"/>
      <c r="M458" s="20">
        <v>7</v>
      </c>
      <c r="N458" s="3"/>
      <c r="O458" s="5"/>
      <c r="AI458" s="3"/>
      <c r="AJ458" s="3"/>
    </row>
    <row r="459" spans="1:36" ht="12.75" customHeight="1">
      <c r="H459" s="33"/>
      <c r="I459" s="5"/>
      <c r="J459" s="5"/>
      <c r="L459" s="5"/>
      <c r="M459" s="20"/>
      <c r="N459" s="3"/>
      <c r="O459" s="5"/>
      <c r="AI459" s="3"/>
      <c r="AJ459" s="3"/>
    </row>
    <row r="460" spans="1:36" ht="12.75" customHeight="1">
      <c r="H460" s="33"/>
      <c r="I460" s="5"/>
      <c r="J460" s="5"/>
      <c r="L460" s="5"/>
      <c r="M460" s="20"/>
      <c r="N460" s="3"/>
      <c r="O460" s="5"/>
      <c r="AI460" s="3"/>
      <c r="AJ460" s="3"/>
    </row>
    <row r="461" spans="1:36" ht="12.75" customHeight="1">
      <c r="H461" s="33"/>
      <c r="I461" s="5"/>
      <c r="J461" s="5"/>
      <c r="L461" s="5"/>
      <c r="M461" s="20"/>
      <c r="N461" s="3"/>
      <c r="O461" s="5"/>
      <c r="AI461" s="3"/>
      <c r="AJ461" s="3"/>
    </row>
    <row r="462" spans="1:36" ht="12.75" customHeight="1">
      <c r="H462" s="33"/>
      <c r="I462" s="5"/>
      <c r="J462" s="5"/>
      <c r="L462" s="5"/>
      <c r="M462" s="20"/>
      <c r="N462" s="3"/>
      <c r="O462" s="5"/>
      <c r="AI462" s="3"/>
      <c r="AJ462" s="3"/>
    </row>
    <row r="463" spans="1:36" ht="12.75" customHeight="1">
      <c r="H463" s="32">
        <f>SUM(H455:H458)</f>
        <v>459</v>
      </c>
      <c r="I463" s="5">
        <f>H455/B450</f>
        <v>0.56104651162790697</v>
      </c>
      <c r="J463" s="5">
        <f>H463/B450</f>
        <v>0.66715116279069764</v>
      </c>
      <c r="K463" s="5">
        <f>J463-I463</f>
        <v>0.10610465116279066</v>
      </c>
      <c r="L463" s="5"/>
      <c r="M463" s="6"/>
      <c r="N463" s="6"/>
      <c r="O463" s="5"/>
      <c r="AI463" s="3"/>
      <c r="AJ463" s="3"/>
    </row>
    <row r="464" spans="1:36" ht="12.75" customHeight="1">
      <c r="A464" s="44" t="s">
        <v>80</v>
      </c>
      <c r="I464" s="5"/>
      <c r="J464" s="5"/>
      <c r="L464" s="5"/>
      <c r="M464" s="6"/>
      <c r="N464" s="6"/>
      <c r="O464" s="5"/>
      <c r="AI464" s="3"/>
      <c r="AJ464" s="3"/>
    </row>
    <row r="465" spans="1:36" ht="25.5" customHeight="1">
      <c r="B465" s="185" t="s">
        <v>1</v>
      </c>
      <c r="C465" s="186"/>
      <c r="D465" s="186"/>
      <c r="E465" s="186"/>
      <c r="F465" s="186"/>
      <c r="G465" s="186"/>
      <c r="I465" s="7" t="s">
        <v>2</v>
      </c>
      <c r="J465" s="7" t="s">
        <v>3</v>
      </c>
      <c r="K465" s="8" t="s">
        <v>4</v>
      </c>
      <c r="L465" s="7" t="s">
        <v>5</v>
      </c>
      <c r="M465" s="9" t="s">
        <v>6</v>
      </c>
      <c r="N465" s="9" t="s">
        <v>7</v>
      </c>
      <c r="O465" s="10" t="s">
        <v>8</v>
      </c>
      <c r="AI465" s="3"/>
      <c r="AJ465" s="3"/>
    </row>
    <row r="466" spans="1:36" ht="12.75" customHeight="1">
      <c r="A466" s="12" t="s">
        <v>9</v>
      </c>
      <c r="B466" s="13">
        <v>1</v>
      </c>
      <c r="C466" s="13">
        <v>2</v>
      </c>
      <c r="D466" s="13">
        <v>3</v>
      </c>
      <c r="E466" s="13">
        <v>4</v>
      </c>
      <c r="F466" s="13">
        <v>5</v>
      </c>
      <c r="G466" s="13">
        <v>6</v>
      </c>
      <c r="H466" s="14" t="s">
        <v>10</v>
      </c>
      <c r="I466" s="41"/>
      <c r="J466" s="15"/>
      <c r="K466" s="16"/>
      <c r="L466" s="17"/>
      <c r="M466" s="6"/>
      <c r="N466" s="6"/>
      <c r="O466" s="5"/>
      <c r="AI466" s="3"/>
      <c r="AJ466" s="3"/>
    </row>
    <row r="467" spans="1:36" ht="12.75" customHeight="1">
      <c r="A467" s="31" t="s">
        <v>64</v>
      </c>
      <c r="B467" s="13">
        <v>100</v>
      </c>
      <c r="C467" s="13"/>
      <c r="D467" s="13"/>
      <c r="E467" s="13"/>
      <c r="F467" s="13"/>
      <c r="G467" s="13"/>
      <c r="H467" s="19"/>
      <c r="I467" s="41"/>
      <c r="J467" s="15"/>
      <c r="K467" s="16"/>
      <c r="L467" s="17"/>
      <c r="M467" s="20">
        <f>B467</f>
        <v>100</v>
      </c>
      <c r="N467" s="6"/>
      <c r="O467" s="5"/>
      <c r="AI467" s="3"/>
      <c r="AJ467" s="3"/>
    </row>
    <row r="468" spans="1:36" ht="12.75" customHeight="1">
      <c r="A468" s="32">
        <v>1102</v>
      </c>
      <c r="B468" s="13"/>
      <c r="C468" s="13">
        <v>99</v>
      </c>
      <c r="D468" s="13"/>
      <c r="E468" s="13"/>
      <c r="F468" s="13"/>
      <c r="G468" s="13"/>
      <c r="H468" s="33"/>
      <c r="I468" s="41"/>
      <c r="J468" s="41"/>
      <c r="K468" s="41"/>
      <c r="L468" s="17">
        <f>C468/B467</f>
        <v>0.99</v>
      </c>
      <c r="M468" s="20">
        <v>99</v>
      </c>
      <c r="N468" s="3">
        <f t="shared" ref="N468:N472" si="92">M468/M467</f>
        <v>0.99</v>
      </c>
      <c r="O468" s="5">
        <f t="shared" ref="O468:O472" si="93">100%-N468</f>
        <v>1.0000000000000009E-2</v>
      </c>
      <c r="AI468" s="3"/>
      <c r="AJ468" s="3"/>
    </row>
    <row r="469" spans="1:36" ht="12.75" customHeight="1">
      <c r="A469" s="32">
        <v>1201</v>
      </c>
      <c r="D469" s="32">
        <v>96</v>
      </c>
      <c r="H469" s="33"/>
      <c r="I469" s="5"/>
      <c r="J469" s="5"/>
      <c r="L469" s="5">
        <f>D469/C468</f>
        <v>0.96969696969696972</v>
      </c>
      <c r="M469" s="20">
        <v>98</v>
      </c>
      <c r="N469" s="3">
        <f t="shared" si="92"/>
        <v>0.98989898989898994</v>
      </c>
      <c r="O469" s="5">
        <f t="shared" si="93"/>
        <v>1.0101010101010055E-2</v>
      </c>
      <c r="P469" s="3">
        <f>M469/M467</f>
        <v>0.98</v>
      </c>
      <c r="AI469" s="3"/>
      <c r="AJ469" s="3"/>
    </row>
    <row r="470" spans="1:36" ht="12.75" customHeight="1">
      <c r="A470" s="32">
        <v>1202</v>
      </c>
      <c r="E470" s="32">
        <v>62</v>
      </c>
      <c r="H470" s="33"/>
      <c r="I470" s="5"/>
      <c r="J470" s="5"/>
      <c r="L470" s="5">
        <f>E470/D469</f>
        <v>0.64583333333333337</v>
      </c>
      <c r="M470" s="20">
        <v>82</v>
      </c>
      <c r="N470" s="3">
        <f t="shared" si="92"/>
        <v>0.83673469387755106</v>
      </c>
      <c r="O470" s="5">
        <f t="shared" si="93"/>
        <v>0.16326530612244894</v>
      </c>
      <c r="AI470" s="3"/>
      <c r="AJ470" s="3"/>
    </row>
    <row r="471" spans="1:36" ht="12.75" customHeight="1">
      <c r="A471" s="32">
        <v>1301</v>
      </c>
      <c r="F471" s="32">
        <v>57</v>
      </c>
      <c r="H471" s="33"/>
      <c r="I471" s="5"/>
      <c r="J471" s="5"/>
      <c r="L471" s="5">
        <f>F471/E470</f>
        <v>0.91935483870967738</v>
      </c>
      <c r="M471" s="20">
        <v>84</v>
      </c>
      <c r="N471" s="3">
        <f t="shared" si="92"/>
        <v>1.024390243902439</v>
      </c>
      <c r="O471" s="5">
        <f t="shared" si="93"/>
        <v>-2.4390243902439046E-2</v>
      </c>
      <c r="AI471" s="3"/>
      <c r="AJ471" s="3"/>
    </row>
    <row r="472" spans="1:36" ht="12.75" customHeight="1">
      <c r="A472" s="32">
        <v>1302</v>
      </c>
      <c r="G472" s="32">
        <v>46</v>
      </c>
      <c r="H472" s="33">
        <v>33</v>
      </c>
      <c r="I472" s="5"/>
      <c r="J472" s="5"/>
      <c r="L472" s="5">
        <f>G472/F471</f>
        <v>0.80701754385964908</v>
      </c>
      <c r="M472" s="20">
        <v>64</v>
      </c>
      <c r="N472" s="3">
        <f t="shared" si="92"/>
        <v>0.76190476190476186</v>
      </c>
      <c r="O472" s="5">
        <f t="shared" si="93"/>
        <v>0.23809523809523814</v>
      </c>
      <c r="AI472" s="3"/>
      <c r="AJ472" s="3"/>
    </row>
    <row r="473" spans="1:36" ht="12.75" customHeight="1">
      <c r="A473" s="32">
        <v>1401</v>
      </c>
      <c r="G473" s="32">
        <v>18</v>
      </c>
      <c r="H473" s="33">
        <v>9</v>
      </c>
      <c r="I473" s="5"/>
      <c r="J473" s="5"/>
      <c r="L473" s="5"/>
      <c r="M473" s="20">
        <v>24</v>
      </c>
      <c r="N473" s="3"/>
      <c r="O473" s="5"/>
      <c r="AI473" s="3"/>
      <c r="AJ473" s="3"/>
    </row>
    <row r="474" spans="1:36" ht="12.75" customHeight="1">
      <c r="A474" s="32">
        <v>1402</v>
      </c>
      <c r="G474" s="32">
        <v>8</v>
      </c>
      <c r="H474" s="33">
        <v>3</v>
      </c>
      <c r="I474" s="5"/>
      <c r="J474" s="5"/>
      <c r="L474" s="5"/>
      <c r="M474" s="20">
        <v>8</v>
      </c>
      <c r="N474" s="3"/>
      <c r="O474" s="5"/>
      <c r="AI474" s="3"/>
      <c r="AJ474" s="3"/>
    </row>
    <row r="475" spans="1:36" ht="12.75" customHeight="1">
      <c r="A475" s="32">
        <v>1501</v>
      </c>
      <c r="G475" s="32">
        <v>1</v>
      </c>
      <c r="H475" s="33">
        <v>1</v>
      </c>
      <c r="I475" s="5"/>
      <c r="J475" s="5"/>
      <c r="L475" s="5"/>
      <c r="M475" s="20">
        <v>1</v>
      </c>
      <c r="N475" s="3"/>
      <c r="O475" s="5"/>
      <c r="AI475" s="3"/>
      <c r="AJ475" s="3"/>
    </row>
    <row r="476" spans="1:36" ht="12.75" customHeight="1">
      <c r="H476" s="33"/>
      <c r="I476" s="5"/>
      <c r="J476" s="5"/>
      <c r="L476" s="5"/>
      <c r="M476" s="20"/>
      <c r="N476" s="3"/>
      <c r="O476" s="5"/>
      <c r="AI476" s="3"/>
      <c r="AJ476" s="3"/>
    </row>
    <row r="477" spans="1:36" ht="12.75" customHeight="1">
      <c r="H477" s="33"/>
      <c r="I477" s="5"/>
      <c r="J477" s="5"/>
      <c r="L477" s="5"/>
      <c r="M477" s="20"/>
      <c r="N477" s="3"/>
      <c r="O477" s="5"/>
      <c r="AI477" s="3"/>
      <c r="AJ477" s="3"/>
    </row>
    <row r="478" spans="1:36" ht="12.75" customHeight="1">
      <c r="H478" s="33"/>
      <c r="I478" s="5"/>
      <c r="J478" s="5"/>
      <c r="L478" s="5"/>
      <c r="M478" s="20"/>
      <c r="N478" s="3"/>
      <c r="O478" s="5"/>
      <c r="AI478" s="3"/>
      <c r="AJ478" s="3"/>
    </row>
    <row r="479" spans="1:36" ht="12.75" customHeight="1">
      <c r="H479" s="33"/>
      <c r="I479" s="5"/>
      <c r="J479" s="5"/>
      <c r="L479" s="5"/>
      <c r="M479" s="20"/>
      <c r="N479" s="3"/>
      <c r="O479" s="5"/>
      <c r="AI479" s="3"/>
      <c r="AJ479" s="3"/>
    </row>
    <row r="480" spans="1:36" ht="12.75" customHeight="1">
      <c r="H480" s="32">
        <f>SUM(H472:H475)</f>
        <v>46</v>
      </c>
      <c r="I480" s="5">
        <f>H472/B467</f>
        <v>0.33</v>
      </c>
      <c r="J480" s="5">
        <f>H480/B467</f>
        <v>0.46</v>
      </c>
      <c r="K480" s="5">
        <f>J480-I480</f>
        <v>0.13</v>
      </c>
      <c r="L480" s="5"/>
      <c r="M480" s="6"/>
      <c r="N480" s="6"/>
      <c r="O480" s="5"/>
      <c r="AI480" s="3"/>
      <c r="AJ480" s="3"/>
    </row>
    <row r="481" spans="1:36" ht="12.75" customHeight="1">
      <c r="A481" s="44" t="s">
        <v>81</v>
      </c>
      <c r="I481" s="5"/>
      <c r="J481" s="5"/>
      <c r="L481" s="5"/>
      <c r="M481" s="6"/>
      <c r="N481" s="6"/>
      <c r="O481" s="5"/>
      <c r="AI481" s="3"/>
      <c r="AJ481" s="3"/>
    </row>
    <row r="482" spans="1:36" ht="25.5" customHeight="1">
      <c r="B482" s="185" t="s">
        <v>1</v>
      </c>
      <c r="C482" s="186"/>
      <c r="D482" s="186"/>
      <c r="E482" s="186"/>
      <c r="F482" s="186"/>
      <c r="G482" s="186"/>
      <c r="I482" s="7" t="s">
        <v>2</v>
      </c>
      <c r="J482" s="7" t="s">
        <v>3</v>
      </c>
      <c r="K482" s="8" t="s">
        <v>4</v>
      </c>
      <c r="L482" s="7" t="s">
        <v>5</v>
      </c>
      <c r="M482" s="9" t="s">
        <v>6</v>
      </c>
      <c r="N482" s="9" t="s">
        <v>7</v>
      </c>
      <c r="O482" s="10" t="s">
        <v>8</v>
      </c>
      <c r="AI482" s="3"/>
      <c r="AJ482" s="3"/>
    </row>
    <row r="483" spans="1:36" ht="12.75" customHeight="1">
      <c r="A483" s="12" t="s">
        <v>9</v>
      </c>
      <c r="B483" s="13">
        <v>1</v>
      </c>
      <c r="C483" s="13">
        <v>2</v>
      </c>
      <c r="D483" s="13">
        <v>3</v>
      </c>
      <c r="E483" s="13">
        <v>4</v>
      </c>
      <c r="F483" s="13">
        <v>5</v>
      </c>
      <c r="G483" s="13">
        <v>6</v>
      </c>
      <c r="H483" s="14" t="s">
        <v>10</v>
      </c>
      <c r="I483" s="41"/>
      <c r="J483" s="15"/>
      <c r="K483" s="16"/>
      <c r="L483" s="17"/>
      <c r="M483" s="6"/>
      <c r="N483" s="6"/>
      <c r="O483" s="5"/>
      <c r="AI483" s="3"/>
      <c r="AJ483" s="3"/>
    </row>
    <row r="484" spans="1:36" ht="12.75" customHeight="1">
      <c r="A484" s="31" t="s">
        <v>65</v>
      </c>
      <c r="B484" s="13">
        <v>629</v>
      </c>
      <c r="C484" s="13"/>
      <c r="D484" s="13"/>
      <c r="E484" s="13"/>
      <c r="F484" s="13"/>
      <c r="G484" s="13"/>
      <c r="H484" s="33"/>
      <c r="I484" s="41"/>
      <c r="J484" s="15"/>
      <c r="K484" s="16"/>
      <c r="L484" s="17"/>
      <c r="M484" s="20">
        <f>B484</f>
        <v>629</v>
      </c>
      <c r="N484" s="6"/>
      <c r="O484" s="5"/>
      <c r="AI484" s="3"/>
      <c r="AJ484" s="3"/>
    </row>
    <row r="485" spans="1:36" ht="12.75" customHeight="1">
      <c r="A485" s="32">
        <v>1102</v>
      </c>
      <c r="B485" s="13"/>
      <c r="C485" s="13">
        <v>558</v>
      </c>
      <c r="D485" s="13"/>
      <c r="E485" s="13"/>
      <c r="F485" s="13"/>
      <c r="G485" s="13"/>
      <c r="H485" s="33"/>
      <c r="I485" s="41"/>
      <c r="J485" s="41"/>
      <c r="K485" s="41"/>
      <c r="L485" s="17">
        <f>C485/B484</f>
        <v>0.88712241653418122</v>
      </c>
      <c r="M485" s="20">
        <v>646</v>
      </c>
      <c r="N485" s="3">
        <f t="shared" ref="N485:N489" si="94">M485/M484</f>
        <v>1.027027027027027</v>
      </c>
      <c r="O485" s="5">
        <f t="shared" ref="O485:O489" si="95">100%-N485</f>
        <v>-2.7027027027026973E-2</v>
      </c>
      <c r="AI485" s="3"/>
      <c r="AJ485" s="3"/>
    </row>
    <row r="486" spans="1:36" ht="12.75" customHeight="1">
      <c r="A486" s="32">
        <v>1202</v>
      </c>
      <c r="D486" s="32">
        <v>546</v>
      </c>
      <c r="H486" s="33"/>
      <c r="I486" s="5"/>
      <c r="J486" s="5"/>
      <c r="L486" s="5">
        <f>D486/C485</f>
        <v>0.978494623655914</v>
      </c>
      <c r="M486" s="20">
        <v>495</v>
      </c>
      <c r="N486" s="3">
        <f t="shared" si="94"/>
        <v>0.76625386996904021</v>
      </c>
      <c r="O486" s="5">
        <f t="shared" si="95"/>
        <v>0.23374613003095979</v>
      </c>
      <c r="P486" s="3">
        <f>M486/M484</f>
        <v>0.78696343402225755</v>
      </c>
      <c r="AI486" s="3"/>
      <c r="AJ486" s="3"/>
    </row>
    <row r="487" spans="1:36" ht="12.75" customHeight="1">
      <c r="A487" s="32">
        <v>1301</v>
      </c>
      <c r="E487" s="32">
        <v>505</v>
      </c>
      <c r="H487" s="33"/>
      <c r="I487" s="5"/>
      <c r="J487" s="5"/>
      <c r="L487" s="5">
        <f>E487/D486</f>
        <v>0.92490842490842495</v>
      </c>
      <c r="M487" s="20">
        <v>579</v>
      </c>
      <c r="N487" s="3">
        <f t="shared" si="94"/>
        <v>1.1696969696969697</v>
      </c>
      <c r="O487" s="5">
        <f t="shared" si="95"/>
        <v>-0.16969696969696968</v>
      </c>
      <c r="AI487" s="3"/>
      <c r="AJ487" s="3"/>
    </row>
    <row r="488" spans="1:36" ht="12.75" customHeight="1">
      <c r="A488" s="32">
        <v>1302</v>
      </c>
      <c r="F488" s="32">
        <v>436</v>
      </c>
      <c r="H488" s="33"/>
      <c r="I488" s="5"/>
      <c r="J488" s="5"/>
      <c r="L488" s="5">
        <f>F488/E487</f>
        <v>0.86336633663366336</v>
      </c>
      <c r="M488" s="20">
        <v>457</v>
      </c>
      <c r="N488" s="3">
        <f t="shared" si="94"/>
        <v>0.78929188255613125</v>
      </c>
      <c r="O488" s="5">
        <f t="shared" si="95"/>
        <v>0.21070811744386875</v>
      </c>
      <c r="AI488" s="3"/>
      <c r="AJ488" s="3"/>
    </row>
    <row r="489" spans="1:36" ht="12.75" customHeight="1">
      <c r="A489" s="32">
        <v>1401</v>
      </c>
      <c r="G489" s="32">
        <v>436</v>
      </c>
      <c r="H489" s="33">
        <f>353</f>
        <v>353</v>
      </c>
      <c r="I489" s="5"/>
      <c r="J489" s="5"/>
      <c r="L489" s="5">
        <f>G489/F488</f>
        <v>1</v>
      </c>
      <c r="M489" s="20">
        <v>445</v>
      </c>
      <c r="N489" s="3">
        <f t="shared" si="94"/>
        <v>0.97374179431072205</v>
      </c>
      <c r="O489" s="5">
        <f t="shared" si="95"/>
        <v>2.6258205689277947E-2</v>
      </c>
      <c r="AI489" s="3"/>
      <c r="AJ489" s="3"/>
    </row>
    <row r="490" spans="1:36" ht="12.75" customHeight="1">
      <c r="A490" s="32">
        <v>1402</v>
      </c>
      <c r="G490" s="32">
        <v>69</v>
      </c>
      <c r="H490" s="33">
        <v>26</v>
      </c>
      <c r="I490" s="5"/>
      <c r="J490" s="5"/>
      <c r="L490" s="5"/>
      <c r="M490" s="20">
        <v>81</v>
      </c>
      <c r="N490" s="3"/>
      <c r="O490" s="5"/>
      <c r="AI490" s="3"/>
      <c r="AJ490" s="3"/>
    </row>
    <row r="491" spans="1:36" ht="12.75" customHeight="1">
      <c r="A491" s="32">
        <v>1501</v>
      </c>
      <c r="G491" s="32">
        <v>14</v>
      </c>
      <c r="H491" s="33">
        <v>13</v>
      </c>
      <c r="I491" s="5"/>
      <c r="J491" s="5"/>
      <c r="L491" s="5"/>
      <c r="M491" s="20">
        <v>15</v>
      </c>
      <c r="N491" s="3"/>
      <c r="O491" s="5"/>
      <c r="AI491" s="3"/>
      <c r="AJ491" s="3"/>
    </row>
    <row r="492" spans="1:36" ht="12.75" customHeight="1">
      <c r="A492" s="32">
        <v>1502</v>
      </c>
      <c r="G492" s="32">
        <v>1</v>
      </c>
      <c r="H492" s="33">
        <v>1</v>
      </c>
      <c r="I492" s="5"/>
      <c r="J492" s="5"/>
      <c r="L492" s="5"/>
      <c r="M492" s="20">
        <v>1</v>
      </c>
      <c r="N492" s="3"/>
      <c r="O492" s="5"/>
      <c r="AI492" s="3"/>
      <c r="AJ492" s="3"/>
    </row>
    <row r="493" spans="1:36" ht="12.75" customHeight="1">
      <c r="H493" s="33"/>
      <c r="I493" s="5"/>
      <c r="J493" s="5"/>
      <c r="L493" s="5"/>
      <c r="M493" s="20"/>
      <c r="N493" s="3"/>
      <c r="O493" s="5"/>
      <c r="AI493" s="3"/>
      <c r="AJ493" s="3"/>
    </row>
    <row r="494" spans="1:36" ht="12.75" customHeight="1">
      <c r="H494" s="33"/>
      <c r="I494" s="5"/>
      <c r="J494" s="5"/>
      <c r="L494" s="5"/>
      <c r="M494" s="20"/>
      <c r="N494" s="3"/>
      <c r="O494" s="5"/>
      <c r="AI494" s="3"/>
      <c r="AJ494" s="3"/>
    </row>
    <row r="495" spans="1:36" ht="12.75" customHeight="1">
      <c r="H495" s="33"/>
      <c r="I495" s="5"/>
      <c r="J495" s="5"/>
      <c r="L495" s="5"/>
      <c r="M495" s="20"/>
      <c r="N495" s="3"/>
      <c r="O495" s="5"/>
      <c r="AI495" s="3"/>
      <c r="AJ495" s="3"/>
    </row>
    <row r="496" spans="1:36" ht="12.75" customHeight="1">
      <c r="H496" s="32">
        <f>SUM(H489:H492)</f>
        <v>393</v>
      </c>
      <c r="I496" s="5">
        <f>H489/B484</f>
        <v>0.56120826709061999</v>
      </c>
      <c r="J496" s="5">
        <f>H496/B484</f>
        <v>0.62480127186009538</v>
      </c>
      <c r="K496" s="5">
        <f>J496-I496</f>
        <v>6.3593004769475381E-2</v>
      </c>
      <c r="L496" s="5"/>
      <c r="M496" s="6"/>
      <c r="N496" s="6"/>
      <c r="O496" s="5"/>
      <c r="AI496" s="3"/>
      <c r="AJ496" s="3"/>
    </row>
    <row r="497" spans="1:36" ht="12.75" customHeight="1">
      <c r="I497" s="5"/>
      <c r="J497" s="5"/>
      <c r="L497" s="5"/>
      <c r="M497" s="6"/>
      <c r="N497" s="6"/>
      <c r="O497" s="5"/>
      <c r="AI497" s="3"/>
      <c r="AJ497" s="3"/>
    </row>
    <row r="498" spans="1:36" ht="12.75" customHeight="1">
      <c r="I498" s="5"/>
      <c r="J498" s="5"/>
      <c r="L498" s="5"/>
      <c r="M498" s="6"/>
      <c r="N498" s="6"/>
      <c r="O498" s="5"/>
      <c r="AI498" s="3"/>
      <c r="AJ498" s="3"/>
    </row>
    <row r="499" spans="1:36" ht="12.75" customHeight="1">
      <c r="I499" s="5"/>
      <c r="J499" s="5"/>
      <c r="L499" s="5"/>
      <c r="M499" s="6"/>
      <c r="N499" s="6"/>
      <c r="O499" s="5"/>
      <c r="AI499" s="3"/>
      <c r="AJ499" s="3"/>
    </row>
    <row r="500" spans="1:36" ht="12.75" customHeight="1">
      <c r="I500" s="5"/>
      <c r="J500" s="5"/>
      <c r="L500" s="5"/>
      <c r="M500" s="6"/>
      <c r="N500" s="6"/>
      <c r="O500" s="5"/>
      <c r="AI500" s="3"/>
      <c r="AJ500" s="3"/>
    </row>
    <row r="501" spans="1:36" ht="12.75" customHeight="1">
      <c r="A501" s="44" t="s">
        <v>82</v>
      </c>
      <c r="I501" s="5"/>
      <c r="J501" s="5"/>
      <c r="L501" s="5"/>
      <c r="M501" s="6"/>
      <c r="N501" s="6"/>
      <c r="O501" s="5"/>
      <c r="AI501" s="3"/>
      <c r="AJ501" s="3"/>
    </row>
    <row r="502" spans="1:36" ht="25.5" customHeight="1">
      <c r="B502" s="185" t="s">
        <v>1</v>
      </c>
      <c r="C502" s="186"/>
      <c r="D502" s="186"/>
      <c r="E502" s="186"/>
      <c r="F502" s="186"/>
      <c r="G502" s="186"/>
      <c r="I502" s="7" t="s">
        <v>2</v>
      </c>
      <c r="J502" s="7" t="s">
        <v>3</v>
      </c>
      <c r="K502" s="8" t="s">
        <v>4</v>
      </c>
      <c r="L502" s="7" t="s">
        <v>5</v>
      </c>
      <c r="M502" s="9" t="s">
        <v>6</v>
      </c>
      <c r="N502" s="9" t="s">
        <v>7</v>
      </c>
      <c r="O502" s="10" t="s">
        <v>8</v>
      </c>
      <c r="AI502" s="3"/>
      <c r="AJ502" s="3"/>
    </row>
    <row r="503" spans="1:36" ht="12.75" customHeight="1">
      <c r="A503" s="12" t="s">
        <v>9</v>
      </c>
      <c r="B503" s="13">
        <v>1</v>
      </c>
      <c r="C503" s="13">
        <v>2</v>
      </c>
      <c r="D503" s="13">
        <v>3</v>
      </c>
      <c r="E503" s="13">
        <v>4</v>
      </c>
      <c r="F503" s="13">
        <v>5</v>
      </c>
      <c r="G503" s="13">
        <v>6</v>
      </c>
      <c r="H503" s="14" t="s">
        <v>10</v>
      </c>
      <c r="I503" s="41"/>
      <c r="J503" s="15"/>
      <c r="K503" s="16"/>
      <c r="L503" s="17"/>
      <c r="M503" s="6"/>
      <c r="N503" s="6"/>
      <c r="O503" s="5"/>
      <c r="AI503" s="3"/>
      <c r="AJ503" s="3"/>
    </row>
    <row r="504" spans="1:36" ht="12.75" customHeight="1">
      <c r="A504" s="31" t="s">
        <v>66</v>
      </c>
      <c r="B504" s="13">
        <v>143</v>
      </c>
      <c r="C504" s="13"/>
      <c r="D504" s="13"/>
      <c r="E504" s="13"/>
      <c r="F504" s="13"/>
      <c r="G504" s="13"/>
      <c r="H504" s="19"/>
      <c r="I504" s="41"/>
      <c r="J504" s="15"/>
      <c r="K504" s="16"/>
      <c r="L504" s="17"/>
      <c r="M504" s="20">
        <f>B504</f>
        <v>143</v>
      </c>
      <c r="N504" s="6"/>
      <c r="O504" s="5"/>
      <c r="AI504" s="3"/>
      <c r="AJ504" s="3"/>
    </row>
    <row r="505" spans="1:36" ht="12.75" customHeight="1">
      <c r="A505" s="32">
        <v>1202</v>
      </c>
      <c r="B505" s="13"/>
      <c r="C505" s="13">
        <v>85</v>
      </c>
      <c r="D505" s="13"/>
      <c r="E505" s="13"/>
      <c r="F505" s="13"/>
      <c r="G505" s="13"/>
      <c r="H505" s="33"/>
      <c r="I505" s="41"/>
      <c r="J505" s="41"/>
      <c r="K505" s="41"/>
      <c r="L505" s="17">
        <f>C505/B504</f>
        <v>0.59440559440559437</v>
      </c>
      <c r="M505" s="20">
        <v>86</v>
      </c>
      <c r="N505" s="3">
        <f t="shared" ref="N505:N509" si="96">M505/M504</f>
        <v>0.60139860139860135</v>
      </c>
      <c r="O505" s="5">
        <f t="shared" ref="O505:O509" si="97">100%-N505</f>
        <v>0.39860139860139865</v>
      </c>
      <c r="AI505" s="3"/>
      <c r="AJ505" s="3"/>
    </row>
    <row r="506" spans="1:36" ht="12.75" customHeight="1">
      <c r="A506" s="32">
        <v>1301</v>
      </c>
      <c r="D506" s="32">
        <v>80</v>
      </c>
      <c r="H506" s="33"/>
      <c r="I506" s="5"/>
      <c r="J506" s="5"/>
      <c r="L506" s="5">
        <f>D506/C505</f>
        <v>0.94117647058823528</v>
      </c>
      <c r="M506" s="20">
        <v>92</v>
      </c>
      <c r="N506" s="3">
        <f t="shared" si="96"/>
        <v>1.069767441860465</v>
      </c>
      <c r="O506" s="5">
        <f t="shared" si="97"/>
        <v>-6.9767441860465018E-2</v>
      </c>
      <c r="P506" s="3">
        <f>M506/M504</f>
        <v>0.64335664335664333</v>
      </c>
      <c r="AI506" s="3"/>
      <c r="AJ506" s="3"/>
    </row>
    <row r="507" spans="1:36" ht="12.75" customHeight="1">
      <c r="A507" s="32">
        <v>1302</v>
      </c>
      <c r="E507" s="32">
        <v>66</v>
      </c>
      <c r="H507" s="33"/>
      <c r="I507" s="5"/>
      <c r="J507" s="5"/>
      <c r="L507" s="5">
        <f>E507/D506</f>
        <v>0.82499999999999996</v>
      </c>
      <c r="M507" s="20">
        <v>71</v>
      </c>
      <c r="N507" s="3">
        <f t="shared" si="96"/>
        <v>0.77173913043478259</v>
      </c>
      <c r="O507" s="5">
        <f t="shared" si="97"/>
        <v>0.22826086956521741</v>
      </c>
      <c r="AI507" s="3"/>
      <c r="AJ507" s="3"/>
    </row>
    <row r="508" spans="1:36" ht="12.75" customHeight="1">
      <c r="A508" s="32">
        <v>1401</v>
      </c>
      <c r="F508" s="32">
        <v>64</v>
      </c>
      <c r="H508" s="33"/>
      <c r="I508" s="5"/>
      <c r="J508" s="5"/>
      <c r="L508" s="5">
        <f>F508/E507</f>
        <v>0.96969696969696972</v>
      </c>
      <c r="M508" s="20">
        <v>70</v>
      </c>
      <c r="N508" s="3">
        <f t="shared" si="96"/>
        <v>0.9859154929577465</v>
      </c>
      <c r="O508" s="5">
        <f t="shared" si="97"/>
        <v>1.4084507042253502E-2</v>
      </c>
      <c r="AI508" s="3"/>
      <c r="AJ508" s="3"/>
    </row>
    <row r="509" spans="1:36" ht="12.75" customHeight="1">
      <c r="A509" s="32">
        <v>1402</v>
      </c>
      <c r="G509" s="32">
        <v>52</v>
      </c>
      <c r="H509" s="33">
        <v>24</v>
      </c>
      <c r="I509" s="5"/>
      <c r="J509" s="5"/>
      <c r="L509" s="5">
        <f>G509/F508</f>
        <v>0.8125</v>
      </c>
      <c r="M509" s="20">
        <v>62</v>
      </c>
      <c r="N509" s="3">
        <f t="shared" si="96"/>
        <v>0.88571428571428568</v>
      </c>
      <c r="O509" s="5">
        <f t="shared" si="97"/>
        <v>0.11428571428571432</v>
      </c>
      <c r="AI509" s="3"/>
      <c r="AJ509" s="3"/>
    </row>
    <row r="510" spans="1:36" ht="12.75" customHeight="1">
      <c r="A510" s="32">
        <v>1501</v>
      </c>
      <c r="G510" s="32">
        <v>26</v>
      </c>
      <c r="H510" s="33">
        <v>13</v>
      </c>
      <c r="I510" s="5"/>
      <c r="J510" s="5"/>
      <c r="L510" s="5"/>
      <c r="M510" s="20">
        <v>29</v>
      </c>
      <c r="N510" s="3"/>
      <c r="O510" s="5"/>
      <c r="AI510" s="3"/>
      <c r="AJ510" s="3"/>
    </row>
    <row r="511" spans="1:36" ht="12.75" customHeight="1">
      <c r="A511" s="32">
        <v>1502</v>
      </c>
      <c r="G511" s="32">
        <v>6</v>
      </c>
      <c r="H511" s="33">
        <v>4</v>
      </c>
      <c r="I511" s="5"/>
      <c r="J511" s="5"/>
      <c r="L511" s="5"/>
      <c r="M511" s="20">
        <v>10</v>
      </c>
      <c r="N511" s="3"/>
      <c r="O511" s="5"/>
      <c r="AI511" s="3"/>
      <c r="AJ511" s="3"/>
    </row>
    <row r="512" spans="1:36" ht="12.75" customHeight="1">
      <c r="A512" s="31" t="s">
        <v>83</v>
      </c>
      <c r="H512" s="33"/>
      <c r="I512" s="5"/>
      <c r="J512" s="5"/>
      <c r="L512" s="5"/>
      <c r="M512" s="20"/>
      <c r="N512" s="3"/>
      <c r="O512" s="5"/>
      <c r="AI512" s="3"/>
      <c r="AJ512" s="3"/>
    </row>
    <row r="513" spans="1:36" ht="12.75" customHeight="1">
      <c r="A513" s="32">
        <v>1602</v>
      </c>
      <c r="H513" s="33"/>
      <c r="I513" s="5"/>
      <c r="J513" s="5"/>
      <c r="L513" s="5"/>
      <c r="M513" s="20"/>
      <c r="N513" s="3"/>
      <c r="O513" s="5"/>
      <c r="AI513" s="3"/>
      <c r="AJ513" s="3"/>
    </row>
    <row r="514" spans="1:36" ht="12.75" customHeight="1">
      <c r="H514" s="33"/>
      <c r="I514" s="5"/>
      <c r="J514" s="5"/>
      <c r="L514" s="5"/>
      <c r="M514" s="20"/>
      <c r="N514" s="3"/>
      <c r="O514" s="5"/>
      <c r="AI514" s="3"/>
      <c r="AJ514" s="3"/>
    </row>
    <row r="515" spans="1:36" ht="12.75" customHeight="1">
      <c r="H515" s="33"/>
      <c r="I515" s="5"/>
      <c r="J515" s="5"/>
      <c r="L515" s="5"/>
      <c r="M515" s="20"/>
      <c r="N515" s="3"/>
      <c r="O515" s="5"/>
      <c r="AI515" s="3"/>
      <c r="AJ515" s="3"/>
    </row>
    <row r="516" spans="1:36" ht="12.75" customHeight="1">
      <c r="H516" s="33"/>
      <c r="I516" s="5"/>
      <c r="J516" s="5"/>
      <c r="L516" s="5"/>
      <c r="M516" s="20"/>
      <c r="N516" s="3"/>
      <c r="O516" s="5"/>
      <c r="AI516" s="3"/>
      <c r="AJ516" s="3"/>
    </row>
    <row r="517" spans="1:36" ht="12.75" customHeight="1">
      <c r="H517" s="32">
        <f>SUM(H509:H511)</f>
        <v>41</v>
      </c>
      <c r="I517" s="5">
        <f>H509/B504</f>
        <v>0.16783216783216784</v>
      </c>
      <c r="J517" s="5">
        <f>H517/B504</f>
        <v>0.28671328671328672</v>
      </c>
      <c r="K517" s="5">
        <f>J517-I517</f>
        <v>0.11888111888111888</v>
      </c>
      <c r="L517" s="5"/>
      <c r="M517" s="6"/>
      <c r="N517" s="6"/>
      <c r="O517" s="5"/>
      <c r="AI517" s="3"/>
      <c r="AJ517" s="3"/>
    </row>
    <row r="518" spans="1:36" ht="12.75" customHeight="1">
      <c r="I518" s="5"/>
      <c r="J518" s="5"/>
      <c r="K518" s="5"/>
      <c r="L518" s="5"/>
      <c r="M518" s="6"/>
      <c r="N518" s="6"/>
      <c r="O518" s="5"/>
      <c r="AI518" s="3"/>
      <c r="AJ518" s="3"/>
    </row>
    <row r="519" spans="1:36" ht="12.75" customHeight="1">
      <c r="I519" s="5"/>
      <c r="J519" s="5"/>
      <c r="K519" s="5"/>
      <c r="L519" s="5"/>
      <c r="M519" s="6"/>
      <c r="N519" s="6"/>
      <c r="O519" s="5"/>
      <c r="AI519" s="3"/>
      <c r="AJ519" s="3"/>
    </row>
    <row r="520" spans="1:36" ht="12.75" customHeight="1">
      <c r="I520" s="5"/>
      <c r="J520" s="5"/>
      <c r="K520" s="5"/>
      <c r="L520" s="5"/>
      <c r="M520" s="6"/>
      <c r="N520" s="6"/>
      <c r="O520" s="5"/>
      <c r="AI520" s="3"/>
      <c r="AJ520" s="3"/>
    </row>
    <row r="521" spans="1:36" ht="12.75" customHeight="1">
      <c r="A521" s="44" t="s">
        <v>84</v>
      </c>
      <c r="I521" s="5"/>
      <c r="J521" s="5"/>
      <c r="L521" s="5"/>
      <c r="M521" s="6"/>
      <c r="N521" s="6"/>
      <c r="O521" s="5"/>
      <c r="AI521" s="3"/>
      <c r="AJ521" s="3"/>
    </row>
    <row r="522" spans="1:36" ht="25.5" customHeight="1">
      <c r="B522" s="185" t="s">
        <v>1</v>
      </c>
      <c r="C522" s="186"/>
      <c r="D522" s="186"/>
      <c r="E522" s="186"/>
      <c r="F522" s="186"/>
      <c r="G522" s="186"/>
      <c r="I522" s="7" t="s">
        <v>2</v>
      </c>
      <c r="J522" s="7" t="s">
        <v>3</v>
      </c>
      <c r="K522" s="8" t="s">
        <v>4</v>
      </c>
      <c r="L522" s="7" t="s">
        <v>5</v>
      </c>
      <c r="M522" s="9" t="s">
        <v>6</v>
      </c>
      <c r="N522" s="9" t="s">
        <v>7</v>
      </c>
      <c r="O522" s="10" t="s">
        <v>8</v>
      </c>
      <c r="AI522" s="3"/>
      <c r="AJ522" s="3"/>
    </row>
    <row r="523" spans="1:36" ht="12.75" customHeight="1">
      <c r="A523" s="12" t="s">
        <v>9</v>
      </c>
      <c r="B523" s="13">
        <v>1</v>
      </c>
      <c r="C523" s="13">
        <v>2</v>
      </c>
      <c r="D523" s="13">
        <v>3</v>
      </c>
      <c r="E523" s="13">
        <v>4</v>
      </c>
      <c r="F523" s="13">
        <v>5</v>
      </c>
      <c r="G523" s="13">
        <v>6</v>
      </c>
      <c r="H523" s="14" t="s">
        <v>10</v>
      </c>
      <c r="I523" s="41"/>
      <c r="J523" s="15"/>
      <c r="K523" s="16"/>
      <c r="L523" s="17"/>
      <c r="M523" s="6"/>
      <c r="N523" s="6"/>
      <c r="O523" s="5"/>
      <c r="AI523" s="3"/>
      <c r="AJ523" s="3"/>
    </row>
    <row r="524" spans="1:36" ht="12.75" customHeight="1">
      <c r="A524" s="31" t="s">
        <v>70</v>
      </c>
      <c r="B524" s="13">
        <v>643</v>
      </c>
      <c r="C524" s="13"/>
      <c r="D524" s="13"/>
      <c r="E524" s="13"/>
      <c r="F524" s="13"/>
      <c r="G524" s="13"/>
      <c r="H524" s="33"/>
      <c r="I524" s="41"/>
      <c r="J524" s="15"/>
      <c r="K524" s="16"/>
      <c r="L524" s="17"/>
      <c r="M524" s="20">
        <f>B524</f>
        <v>643</v>
      </c>
      <c r="N524" s="6"/>
      <c r="O524" s="5"/>
      <c r="AI524" s="3"/>
      <c r="AJ524" s="3"/>
    </row>
    <row r="525" spans="1:36" ht="12.75" customHeight="1">
      <c r="A525" s="32">
        <v>1301</v>
      </c>
      <c r="B525" s="13"/>
      <c r="C525" s="13">
        <v>530</v>
      </c>
      <c r="D525" s="13"/>
      <c r="E525" s="13"/>
      <c r="F525" s="13"/>
      <c r="G525" s="13"/>
      <c r="H525" s="33"/>
      <c r="I525" s="41"/>
      <c r="J525" s="41"/>
      <c r="K525" s="41"/>
      <c r="L525" s="17">
        <f>C525/B524</f>
        <v>0.82426127527216175</v>
      </c>
      <c r="M525" s="20">
        <v>563</v>
      </c>
      <c r="N525" s="3">
        <f t="shared" ref="N525:N529" si="98">M525/M524</f>
        <v>0.87558320373250387</v>
      </c>
      <c r="O525" s="5">
        <f t="shared" ref="O525:O529" si="99">100%-N525</f>
        <v>0.12441679626749613</v>
      </c>
      <c r="AI525" s="3"/>
      <c r="AJ525" s="3"/>
    </row>
    <row r="526" spans="1:36" ht="12.75" customHeight="1">
      <c r="A526" s="32">
        <v>1302</v>
      </c>
      <c r="D526" s="32">
        <v>490</v>
      </c>
      <c r="H526" s="33"/>
      <c r="I526" s="5"/>
      <c r="J526" s="5"/>
      <c r="L526" s="5">
        <f>D526/C525</f>
        <v>0.92452830188679247</v>
      </c>
      <c r="M526" s="20">
        <v>504</v>
      </c>
      <c r="N526" s="3">
        <f t="shared" si="98"/>
        <v>0.89520426287744226</v>
      </c>
      <c r="O526" s="5">
        <f t="shared" si="99"/>
        <v>0.10479573712255774</v>
      </c>
      <c r="P526" s="3">
        <f>M526/M524</f>
        <v>0.78382581648522553</v>
      </c>
      <c r="AI526" s="3"/>
      <c r="AJ526" s="3"/>
    </row>
    <row r="527" spans="1:36" ht="12.75" customHeight="1">
      <c r="A527" s="32">
        <v>1401</v>
      </c>
      <c r="E527" s="32">
        <v>479</v>
      </c>
      <c r="H527" s="33"/>
      <c r="I527" s="5"/>
      <c r="J527" s="5"/>
      <c r="L527" s="5">
        <f>E527/D526</f>
        <v>0.97755102040816322</v>
      </c>
      <c r="M527" s="20">
        <v>495</v>
      </c>
      <c r="N527" s="3">
        <f t="shared" si="98"/>
        <v>0.9821428571428571</v>
      </c>
      <c r="O527" s="5">
        <f t="shared" si="99"/>
        <v>1.7857142857142905E-2</v>
      </c>
      <c r="AI527" s="3"/>
      <c r="AJ527" s="3"/>
    </row>
    <row r="528" spans="1:36" ht="12.75" customHeight="1">
      <c r="A528" s="32">
        <v>1402</v>
      </c>
      <c r="F528" s="32">
        <v>443</v>
      </c>
      <c r="H528" s="33">
        <v>2</v>
      </c>
      <c r="I528" s="5"/>
      <c r="J528" s="5"/>
      <c r="L528" s="5">
        <f>F528/E527</f>
        <v>0.92484342379958251</v>
      </c>
      <c r="M528" s="20">
        <v>469</v>
      </c>
      <c r="N528" s="3">
        <f t="shared" si="98"/>
        <v>0.94747474747474747</v>
      </c>
      <c r="O528" s="5">
        <f t="shared" si="99"/>
        <v>5.252525252525253E-2</v>
      </c>
      <c r="AI528" s="3"/>
      <c r="AJ528" s="3"/>
    </row>
    <row r="529" spans="1:36" ht="12.75" customHeight="1">
      <c r="A529" s="32">
        <v>1501</v>
      </c>
      <c r="G529" s="32">
        <v>436</v>
      </c>
      <c r="H529" s="33">
        <v>351</v>
      </c>
      <c r="I529" s="5"/>
      <c r="J529" s="5"/>
      <c r="L529" s="5">
        <f>G529/F528</f>
        <v>0.98419864559819414</v>
      </c>
      <c r="M529" s="20">
        <v>462</v>
      </c>
      <c r="N529" s="3">
        <f t="shared" si="98"/>
        <v>0.9850746268656716</v>
      </c>
      <c r="O529" s="5">
        <f t="shared" si="99"/>
        <v>1.4925373134328401E-2</v>
      </c>
      <c r="AI529" s="3"/>
      <c r="AJ529" s="3"/>
    </row>
    <row r="530" spans="1:36" ht="12.75" customHeight="1">
      <c r="A530" s="32">
        <v>1502</v>
      </c>
      <c r="G530" s="32">
        <v>78</v>
      </c>
      <c r="H530" s="33">
        <v>28</v>
      </c>
      <c r="I530" s="5"/>
      <c r="J530" s="5"/>
      <c r="L530" s="5"/>
      <c r="M530" s="20">
        <v>84</v>
      </c>
      <c r="N530" s="3"/>
      <c r="O530" s="5"/>
      <c r="AI530" s="3"/>
      <c r="AJ530" s="3"/>
    </row>
    <row r="531" spans="1:36" ht="12.75" customHeight="1">
      <c r="A531" s="31" t="s">
        <v>83</v>
      </c>
      <c r="G531" s="32">
        <v>17</v>
      </c>
      <c r="H531" s="33">
        <v>15</v>
      </c>
      <c r="I531" s="5"/>
      <c r="J531" s="5"/>
      <c r="L531" s="5"/>
      <c r="M531" s="20">
        <v>24</v>
      </c>
      <c r="N531" s="3"/>
      <c r="O531" s="5"/>
      <c r="AI531" s="3"/>
      <c r="AJ531" s="3"/>
    </row>
    <row r="532" spans="1:36" ht="12.75" customHeight="1">
      <c r="A532" s="32">
        <v>1602</v>
      </c>
      <c r="G532" s="32">
        <v>5</v>
      </c>
      <c r="H532" s="33">
        <v>3</v>
      </c>
      <c r="I532" s="5"/>
      <c r="J532" s="5"/>
      <c r="L532" s="5"/>
      <c r="M532" s="20">
        <v>5</v>
      </c>
      <c r="N532" s="3"/>
      <c r="O532" s="5"/>
      <c r="AI532" s="3"/>
      <c r="AJ532" s="3"/>
    </row>
    <row r="533" spans="1:36" ht="12.75" customHeight="1">
      <c r="G533" s="32">
        <v>1</v>
      </c>
      <c r="H533" s="33"/>
      <c r="I533" s="5"/>
      <c r="J533" s="5"/>
      <c r="L533" s="5"/>
      <c r="M533" s="20">
        <v>1</v>
      </c>
      <c r="N533" s="3"/>
      <c r="O533" s="5"/>
      <c r="AI533" s="3"/>
      <c r="AJ533" s="3"/>
    </row>
    <row r="534" spans="1:36" ht="12.75" customHeight="1">
      <c r="H534" s="33"/>
      <c r="I534" s="5"/>
      <c r="J534" s="5"/>
      <c r="L534" s="5"/>
      <c r="M534" s="20"/>
      <c r="N534" s="3"/>
      <c r="O534" s="5"/>
      <c r="AI534" s="3"/>
      <c r="AJ534" s="3"/>
    </row>
    <row r="535" spans="1:36" ht="12.75" customHeight="1">
      <c r="H535" s="33"/>
      <c r="I535" s="5"/>
      <c r="J535" s="5"/>
      <c r="L535" s="5"/>
      <c r="M535" s="20"/>
      <c r="N535" s="3"/>
      <c r="O535" s="5"/>
      <c r="AI535" s="3"/>
      <c r="AJ535" s="3"/>
    </row>
    <row r="536" spans="1:36" ht="12.75" customHeight="1">
      <c r="H536" s="33"/>
      <c r="I536" s="5"/>
      <c r="J536" s="5"/>
      <c r="L536" s="5"/>
      <c r="M536" s="20"/>
      <c r="N536" s="3"/>
      <c r="O536" s="5"/>
      <c r="AI536" s="3"/>
      <c r="AJ536" s="3"/>
    </row>
    <row r="537" spans="1:36" ht="12.75" customHeight="1">
      <c r="H537" s="32">
        <f>SUM(H528:H532)</f>
        <v>399</v>
      </c>
      <c r="I537" s="5">
        <f>SUM(H528:H529)/B524</f>
        <v>0.54898911353032664</v>
      </c>
      <c r="J537" s="5">
        <f>H537/B524</f>
        <v>0.62052877138413687</v>
      </c>
      <c r="K537" s="5">
        <f>J537-I537</f>
        <v>7.1539657853810223E-2</v>
      </c>
      <c r="L537" s="5"/>
      <c r="M537" s="6"/>
      <c r="N537" s="6"/>
      <c r="O537" s="5"/>
      <c r="AI537" s="3"/>
      <c r="AJ537" s="3"/>
    </row>
    <row r="538" spans="1:36" ht="12.75" customHeight="1">
      <c r="I538" s="5"/>
      <c r="J538" s="5"/>
      <c r="K538" s="5"/>
      <c r="L538" s="5"/>
      <c r="M538" s="6"/>
      <c r="N538" s="6"/>
      <c r="O538" s="5"/>
      <c r="AI538" s="3"/>
      <c r="AJ538" s="3"/>
    </row>
    <row r="539" spans="1:36" ht="12.75" customHeight="1">
      <c r="I539" s="5"/>
      <c r="J539" s="5"/>
      <c r="K539" s="5"/>
      <c r="L539" s="5"/>
      <c r="M539" s="6"/>
      <c r="N539" s="6"/>
      <c r="O539" s="5"/>
      <c r="AI539" s="3"/>
      <c r="AJ539" s="3"/>
    </row>
    <row r="540" spans="1:36" ht="12.75" customHeight="1">
      <c r="I540" s="5"/>
      <c r="J540" s="5"/>
      <c r="K540" s="5"/>
      <c r="L540" s="5"/>
      <c r="M540" s="6"/>
      <c r="N540" s="6"/>
      <c r="O540" s="5"/>
      <c r="AI540" s="3"/>
      <c r="AJ540" s="3"/>
    </row>
    <row r="541" spans="1:36" ht="12.75" customHeight="1">
      <c r="I541" s="5"/>
      <c r="J541" s="5"/>
      <c r="K541" s="5"/>
      <c r="L541" s="5"/>
      <c r="M541" s="6"/>
      <c r="N541" s="6"/>
      <c r="O541" s="5"/>
      <c r="AI541" s="3"/>
      <c r="AJ541" s="3"/>
    </row>
    <row r="542" spans="1:36" ht="12.75" customHeight="1">
      <c r="A542" s="44" t="s">
        <v>85</v>
      </c>
      <c r="I542" s="5"/>
      <c r="J542" s="5"/>
      <c r="L542" s="5"/>
      <c r="M542" s="6"/>
      <c r="N542" s="6"/>
      <c r="O542" s="5"/>
      <c r="AI542" s="3"/>
      <c r="AJ542" s="3"/>
    </row>
    <row r="543" spans="1:36" ht="25.5" customHeight="1">
      <c r="B543" s="185" t="s">
        <v>1</v>
      </c>
      <c r="C543" s="186"/>
      <c r="D543" s="186"/>
      <c r="E543" s="186"/>
      <c r="F543" s="186"/>
      <c r="G543" s="186"/>
      <c r="I543" s="7" t="s">
        <v>2</v>
      </c>
      <c r="J543" s="7" t="s">
        <v>3</v>
      </c>
      <c r="K543" s="8" t="s">
        <v>4</v>
      </c>
      <c r="L543" s="7" t="s">
        <v>5</v>
      </c>
      <c r="M543" s="9" t="s">
        <v>6</v>
      </c>
      <c r="N543" s="9" t="s">
        <v>7</v>
      </c>
      <c r="O543" s="10" t="s">
        <v>8</v>
      </c>
      <c r="AI543" s="3"/>
      <c r="AJ543" s="3"/>
    </row>
    <row r="544" spans="1:36" ht="12.75" customHeight="1">
      <c r="A544" s="12" t="s">
        <v>9</v>
      </c>
      <c r="B544" s="13">
        <v>1</v>
      </c>
      <c r="C544" s="13">
        <v>2</v>
      </c>
      <c r="D544" s="13">
        <v>3</v>
      </c>
      <c r="E544" s="13">
        <v>4</v>
      </c>
      <c r="F544" s="13">
        <v>5</v>
      </c>
      <c r="G544" s="13">
        <v>6</v>
      </c>
      <c r="H544" s="14" t="s">
        <v>10</v>
      </c>
      <c r="I544" s="41"/>
      <c r="J544" s="15"/>
      <c r="K544" s="16"/>
      <c r="L544" s="17"/>
      <c r="M544" s="6"/>
      <c r="N544" s="6"/>
      <c r="O544" s="5"/>
      <c r="AI544" s="3"/>
      <c r="AJ544" s="3"/>
    </row>
    <row r="545" spans="1:36" ht="12.75" customHeight="1">
      <c r="A545" s="31" t="s">
        <v>71</v>
      </c>
      <c r="B545" s="13">
        <v>130</v>
      </c>
      <c r="C545" s="13"/>
      <c r="D545" s="13"/>
      <c r="E545" s="13"/>
      <c r="F545" s="13"/>
      <c r="G545" s="13"/>
      <c r="H545" s="19"/>
      <c r="I545" s="41"/>
      <c r="J545" s="15"/>
      <c r="K545" s="16"/>
      <c r="L545" s="17"/>
      <c r="M545" s="20">
        <f>B545</f>
        <v>130</v>
      </c>
      <c r="N545" s="6"/>
      <c r="O545" s="5"/>
      <c r="AI545" s="3"/>
      <c r="AJ545" s="3"/>
    </row>
    <row r="546" spans="1:36" ht="12.75" customHeight="1">
      <c r="A546" s="32">
        <v>1302</v>
      </c>
      <c r="B546" s="13"/>
      <c r="C546" s="13">
        <v>84</v>
      </c>
      <c r="D546" s="13"/>
      <c r="E546" s="13"/>
      <c r="F546" s="13"/>
      <c r="G546" s="13"/>
      <c r="H546" s="33"/>
      <c r="I546" s="41"/>
      <c r="J546" s="41"/>
      <c r="K546" s="41"/>
      <c r="L546" s="17">
        <f>C546/B545</f>
        <v>0.64615384615384619</v>
      </c>
      <c r="M546" s="20">
        <v>86</v>
      </c>
      <c r="N546" s="3">
        <f t="shared" ref="N546:N550" si="100">M546/M545</f>
        <v>0.66153846153846152</v>
      </c>
      <c r="O546" s="5">
        <f t="shared" ref="O546:O550" si="101">100%-N546</f>
        <v>0.33846153846153848</v>
      </c>
      <c r="AI546" s="3"/>
      <c r="AJ546" s="3"/>
    </row>
    <row r="547" spans="1:36" ht="12.75" customHeight="1">
      <c r="A547" s="32">
        <v>1401</v>
      </c>
      <c r="D547" s="32">
        <v>76</v>
      </c>
      <c r="H547" s="33"/>
      <c r="I547" s="5"/>
      <c r="J547" s="5"/>
      <c r="L547" s="17">
        <f>D547/C546</f>
        <v>0.90476190476190477</v>
      </c>
      <c r="M547" s="20">
        <v>85</v>
      </c>
      <c r="N547" s="3">
        <f t="shared" si="100"/>
        <v>0.98837209302325579</v>
      </c>
      <c r="O547" s="5">
        <f t="shared" si="101"/>
        <v>1.1627906976744207E-2</v>
      </c>
      <c r="P547" s="3">
        <f>M547/M545</f>
        <v>0.65384615384615385</v>
      </c>
      <c r="AI547" s="3"/>
      <c r="AJ547" s="3"/>
    </row>
    <row r="548" spans="1:36" ht="12.75" customHeight="1">
      <c r="A548" s="32">
        <v>1402</v>
      </c>
      <c r="E548" s="32">
        <v>71</v>
      </c>
      <c r="H548" s="33"/>
      <c r="I548" s="5"/>
      <c r="J548" s="5"/>
      <c r="L548" s="17">
        <f>E548/D547</f>
        <v>0.93421052631578949</v>
      </c>
      <c r="M548" s="20">
        <v>76</v>
      </c>
      <c r="N548" s="3">
        <f t="shared" si="100"/>
        <v>0.89411764705882357</v>
      </c>
      <c r="O548" s="5">
        <f t="shared" si="101"/>
        <v>0.10588235294117643</v>
      </c>
      <c r="AI548" s="3"/>
      <c r="AJ548" s="3"/>
    </row>
    <row r="549" spans="1:36" ht="12.75" customHeight="1">
      <c r="A549" s="32">
        <v>1501</v>
      </c>
      <c r="F549" s="32">
        <v>61</v>
      </c>
      <c r="H549" s="33">
        <v>1</v>
      </c>
      <c r="I549" s="5"/>
      <c r="J549" s="5"/>
      <c r="L549" s="5">
        <f>F549/E548</f>
        <v>0.85915492957746475</v>
      </c>
      <c r="M549" s="20">
        <v>68</v>
      </c>
      <c r="N549" s="3">
        <f t="shared" si="100"/>
        <v>0.89473684210526316</v>
      </c>
      <c r="O549" s="5">
        <f t="shared" si="101"/>
        <v>0.10526315789473684</v>
      </c>
      <c r="AI549" s="3"/>
      <c r="AJ549" s="3"/>
    </row>
    <row r="550" spans="1:36" ht="12.75" customHeight="1">
      <c r="A550" s="32">
        <v>1502</v>
      </c>
      <c r="G550" s="32">
        <v>54</v>
      </c>
      <c r="H550" s="33">
        <v>21</v>
      </c>
      <c r="I550" s="5"/>
      <c r="J550" s="5"/>
      <c r="L550" s="5">
        <f>G550/F549</f>
        <v>0.88524590163934425</v>
      </c>
      <c r="M550" s="20">
        <v>61</v>
      </c>
      <c r="N550" s="3">
        <f t="shared" si="100"/>
        <v>0.8970588235294118</v>
      </c>
      <c r="O550" s="5">
        <f t="shared" si="101"/>
        <v>0.1029411764705882</v>
      </c>
      <c r="AI550" s="3"/>
      <c r="AJ550" s="3"/>
    </row>
    <row r="551" spans="1:36" ht="12.75" customHeight="1">
      <c r="A551" s="31" t="s">
        <v>83</v>
      </c>
      <c r="G551" s="32">
        <v>23</v>
      </c>
      <c r="H551" s="33">
        <v>8</v>
      </c>
      <c r="I551" s="5"/>
      <c r="J551" s="5"/>
      <c r="L551" s="5"/>
      <c r="M551" s="20">
        <v>27</v>
      </c>
      <c r="N551" s="3"/>
      <c r="O551" s="5"/>
      <c r="AI551" s="3"/>
      <c r="AJ551" s="3"/>
    </row>
    <row r="552" spans="1:36" ht="12.75" customHeight="1">
      <c r="A552" s="32">
        <v>1602</v>
      </c>
      <c r="G552" s="32">
        <v>8</v>
      </c>
      <c r="H552" s="33">
        <v>7</v>
      </c>
      <c r="I552" s="5"/>
      <c r="J552" s="5"/>
      <c r="L552" s="5"/>
      <c r="M552" s="20">
        <v>11</v>
      </c>
      <c r="N552" s="3"/>
      <c r="O552" s="5"/>
      <c r="AI552" s="3"/>
      <c r="AJ552" s="3"/>
    </row>
    <row r="553" spans="1:36" ht="12.75" customHeight="1">
      <c r="G553" s="32">
        <v>1</v>
      </c>
      <c r="H553" s="33"/>
      <c r="I553" s="5"/>
      <c r="J553" s="5"/>
      <c r="L553" s="5"/>
      <c r="M553" s="20">
        <v>1</v>
      </c>
      <c r="N553" s="3"/>
      <c r="O553" s="5"/>
      <c r="AI553" s="3"/>
      <c r="AJ553" s="3"/>
    </row>
    <row r="554" spans="1:36" ht="12.75" customHeight="1">
      <c r="H554" s="33"/>
      <c r="I554" s="5"/>
      <c r="J554" s="5"/>
      <c r="L554" s="5"/>
      <c r="M554" s="20"/>
      <c r="N554" s="3"/>
      <c r="O554" s="5"/>
      <c r="AI554" s="3"/>
      <c r="AJ554" s="3"/>
    </row>
    <row r="555" spans="1:36" ht="12.75" customHeight="1">
      <c r="H555" s="33"/>
      <c r="I555" s="5"/>
      <c r="J555" s="5"/>
      <c r="L555" s="5"/>
      <c r="M555" s="20"/>
      <c r="N555" s="3"/>
      <c r="O555" s="5"/>
      <c r="AI555" s="3"/>
      <c r="AJ555" s="3"/>
    </row>
    <row r="556" spans="1:36" ht="12.75" customHeight="1">
      <c r="H556" s="32">
        <f>SUM(H549:H552)</f>
        <v>37</v>
      </c>
      <c r="I556" s="5">
        <f>SUM(H549:H550)/B545</f>
        <v>0.16923076923076924</v>
      </c>
      <c r="J556" s="5">
        <f>H556/B545</f>
        <v>0.2846153846153846</v>
      </c>
      <c r="K556" s="5">
        <f>J556-I556</f>
        <v>0.11538461538461536</v>
      </c>
      <c r="L556" s="5"/>
      <c r="M556" s="6"/>
      <c r="N556" s="6"/>
      <c r="O556" s="5"/>
      <c r="AI556" s="3"/>
      <c r="AJ556" s="3"/>
    </row>
    <row r="557" spans="1:36" ht="12.75" customHeight="1">
      <c r="I557" s="5"/>
      <c r="J557" s="5"/>
      <c r="K557" s="5"/>
      <c r="L557" s="5"/>
      <c r="M557" s="6"/>
      <c r="N557" s="6"/>
      <c r="O557" s="5"/>
      <c r="AI557" s="3"/>
      <c r="AJ557" s="3"/>
    </row>
    <row r="558" spans="1:36" ht="12.75" customHeight="1">
      <c r="I558" s="5"/>
      <c r="J558" s="5"/>
      <c r="K558" s="5"/>
      <c r="L558" s="5"/>
      <c r="M558" s="6"/>
      <c r="N558" s="6"/>
      <c r="O558" s="5"/>
      <c r="AI558" s="3"/>
      <c r="AJ558" s="3"/>
    </row>
    <row r="559" spans="1:36" ht="12.75" customHeight="1">
      <c r="I559" s="5"/>
      <c r="J559" s="5"/>
      <c r="K559" s="5"/>
      <c r="L559" s="5"/>
      <c r="M559" s="6"/>
      <c r="N559" s="6"/>
      <c r="O559" s="5"/>
      <c r="AI559" s="3"/>
      <c r="AJ559" s="3"/>
    </row>
    <row r="560" spans="1:36" ht="12.75" customHeight="1">
      <c r="I560" s="5"/>
      <c r="J560" s="5"/>
      <c r="K560" s="5"/>
      <c r="L560" s="5"/>
      <c r="M560" s="6"/>
      <c r="N560" s="6"/>
      <c r="O560" s="5"/>
      <c r="AI560" s="3"/>
      <c r="AJ560" s="3"/>
    </row>
    <row r="561" spans="1:36" ht="12.75" customHeight="1">
      <c r="I561" s="5"/>
      <c r="J561" s="5"/>
      <c r="K561" s="5"/>
      <c r="L561" s="5"/>
      <c r="M561" s="6"/>
      <c r="N561" s="6"/>
      <c r="O561" s="5"/>
      <c r="AI561" s="3"/>
      <c r="AJ561" s="3"/>
    </row>
    <row r="562" spans="1:36" ht="12.75" customHeight="1">
      <c r="A562" s="44" t="s">
        <v>87</v>
      </c>
      <c r="I562" s="5"/>
      <c r="J562" s="5"/>
      <c r="L562" s="5"/>
      <c r="M562" s="6"/>
      <c r="N562" s="6"/>
      <c r="O562" s="5"/>
      <c r="AI562" s="3"/>
      <c r="AJ562" s="3"/>
    </row>
    <row r="563" spans="1:36" ht="25.5" customHeight="1">
      <c r="B563" s="185" t="s">
        <v>1</v>
      </c>
      <c r="C563" s="186"/>
      <c r="D563" s="186"/>
      <c r="E563" s="186"/>
      <c r="F563" s="186"/>
      <c r="G563" s="186"/>
      <c r="I563" s="7" t="s">
        <v>2</v>
      </c>
      <c r="J563" s="7" t="s">
        <v>3</v>
      </c>
      <c r="K563" s="8" t="s">
        <v>4</v>
      </c>
      <c r="L563" s="7" t="s">
        <v>5</v>
      </c>
      <c r="M563" s="9" t="s">
        <v>6</v>
      </c>
      <c r="N563" s="9" t="s">
        <v>7</v>
      </c>
      <c r="O563" s="10" t="s">
        <v>8</v>
      </c>
      <c r="AI563" s="3"/>
      <c r="AJ563" s="3"/>
    </row>
    <row r="564" spans="1:36" ht="12.75" customHeight="1">
      <c r="A564" s="12" t="s">
        <v>9</v>
      </c>
      <c r="B564" s="13">
        <v>1</v>
      </c>
      <c r="C564" s="13">
        <v>2</v>
      </c>
      <c r="D564" s="13">
        <v>3</v>
      </c>
      <c r="E564" s="13">
        <v>4</v>
      </c>
      <c r="F564" s="13">
        <v>5</v>
      </c>
      <c r="G564" s="13">
        <v>6</v>
      </c>
      <c r="H564" s="14" t="s">
        <v>10</v>
      </c>
      <c r="I564" s="41"/>
      <c r="J564" s="15"/>
      <c r="K564" s="16"/>
      <c r="L564" s="17"/>
      <c r="M564" s="6"/>
      <c r="N564" s="6"/>
      <c r="O564" s="5"/>
      <c r="AI564" s="3"/>
      <c r="AJ564" s="3"/>
    </row>
    <row r="565" spans="1:36" ht="12.75" customHeight="1">
      <c r="A565" s="31" t="s">
        <v>75</v>
      </c>
      <c r="B565" s="13">
        <v>652</v>
      </c>
      <c r="C565" s="13"/>
      <c r="D565" s="13"/>
      <c r="E565" s="13"/>
      <c r="F565" s="13"/>
      <c r="G565" s="13"/>
      <c r="H565" s="19"/>
      <c r="I565" s="41"/>
      <c r="J565" s="15"/>
      <c r="K565" s="16"/>
      <c r="L565" s="17"/>
      <c r="M565" s="20">
        <f>B565</f>
        <v>652</v>
      </c>
      <c r="N565" s="6"/>
      <c r="O565" s="5"/>
      <c r="AI565" s="3"/>
      <c r="AJ565" s="3"/>
    </row>
    <row r="566" spans="1:36" ht="12.75" customHeight="1">
      <c r="A566" s="32">
        <v>1401</v>
      </c>
      <c r="B566" s="13"/>
      <c r="C566" s="13">
        <v>495</v>
      </c>
      <c r="D566" s="13"/>
      <c r="E566" s="13"/>
      <c r="F566" s="13"/>
      <c r="G566" s="13"/>
      <c r="H566" s="33"/>
      <c r="I566" s="41"/>
      <c r="J566" s="41"/>
      <c r="K566" s="41"/>
      <c r="L566" s="17">
        <f>C566/B565</f>
        <v>0.75920245398773001</v>
      </c>
      <c r="M566" s="20">
        <v>504</v>
      </c>
      <c r="N566" s="3">
        <f t="shared" ref="N566:N570" si="102">M566/M565</f>
        <v>0.77300613496932513</v>
      </c>
      <c r="O566" s="5">
        <f t="shared" ref="O566:O570" si="103">100%-N566</f>
        <v>0.22699386503067487</v>
      </c>
      <c r="AI566" s="3"/>
      <c r="AJ566" s="3"/>
    </row>
    <row r="567" spans="1:36" ht="12.75" customHeight="1">
      <c r="A567" s="32">
        <v>1402</v>
      </c>
      <c r="D567" s="32">
        <v>457</v>
      </c>
      <c r="H567" s="33"/>
      <c r="I567" s="5"/>
      <c r="J567" s="5"/>
      <c r="L567" s="17">
        <f>D567/C566</f>
        <v>0.92323232323232318</v>
      </c>
      <c r="M567" s="20">
        <v>472</v>
      </c>
      <c r="N567" s="3">
        <f t="shared" si="102"/>
        <v>0.93650793650793651</v>
      </c>
      <c r="O567" s="5">
        <f t="shared" si="103"/>
        <v>6.3492063492063489E-2</v>
      </c>
      <c r="P567" s="3">
        <f>M567/M565</f>
        <v>0.7239263803680982</v>
      </c>
      <c r="AI567" s="3"/>
      <c r="AJ567" s="3"/>
    </row>
    <row r="568" spans="1:36" ht="12.75" customHeight="1">
      <c r="A568" s="32">
        <v>1501</v>
      </c>
      <c r="E568" s="32">
        <v>435</v>
      </c>
      <c r="H568" s="33"/>
      <c r="I568" s="5"/>
      <c r="J568" s="5"/>
      <c r="L568" s="17">
        <f>E568/D567</f>
        <v>0.9518599562363238</v>
      </c>
      <c r="M568" s="20">
        <v>462</v>
      </c>
      <c r="N568" s="3">
        <f t="shared" si="102"/>
        <v>0.97881355932203384</v>
      </c>
      <c r="O568" s="5">
        <f t="shared" si="103"/>
        <v>2.1186440677966156E-2</v>
      </c>
      <c r="P568" s="3"/>
      <c r="AI568" s="3"/>
      <c r="AJ568" s="3"/>
    </row>
    <row r="569" spans="1:36" ht="12.75" customHeight="1">
      <c r="A569" s="32">
        <v>1502</v>
      </c>
      <c r="F569" s="32">
        <v>410</v>
      </c>
      <c r="H569" s="33">
        <v>1</v>
      </c>
      <c r="I569" s="5"/>
      <c r="J569" s="5"/>
      <c r="L569" s="17">
        <f>F569/E568</f>
        <v>0.94252873563218387</v>
      </c>
      <c r="M569" s="20">
        <v>438</v>
      </c>
      <c r="N569" s="3">
        <f t="shared" si="102"/>
        <v>0.94805194805194803</v>
      </c>
      <c r="O569" s="5">
        <f t="shared" si="103"/>
        <v>5.1948051948051965E-2</v>
      </c>
      <c r="P569" s="3"/>
      <c r="AI569" s="3"/>
      <c r="AJ569" s="3"/>
    </row>
    <row r="570" spans="1:36" ht="12.75" customHeight="1">
      <c r="A570" s="31" t="s">
        <v>83</v>
      </c>
      <c r="G570" s="32">
        <v>393</v>
      </c>
      <c r="H570" s="33">
        <v>300</v>
      </c>
      <c r="I570" s="5"/>
      <c r="J570" s="5"/>
      <c r="L570" s="5">
        <f>G570/F569</f>
        <v>0.95853658536585362</v>
      </c>
      <c r="M570" s="20">
        <v>416</v>
      </c>
      <c r="N570" s="3">
        <f t="shared" si="102"/>
        <v>0.94977168949771684</v>
      </c>
      <c r="O570" s="5">
        <f t="shared" si="103"/>
        <v>5.0228310502283158E-2</v>
      </c>
      <c r="P570" s="3"/>
      <c r="AI570" s="3"/>
      <c r="AJ570" s="3"/>
    </row>
    <row r="571" spans="1:36" ht="12.75" customHeight="1">
      <c r="A571" s="32">
        <v>1602</v>
      </c>
      <c r="G571" s="32">
        <v>75</v>
      </c>
      <c r="H571" s="33">
        <v>29</v>
      </c>
      <c r="I571" s="5"/>
      <c r="J571" s="5"/>
      <c r="L571" s="5"/>
      <c r="M571" s="20">
        <v>95</v>
      </c>
      <c r="N571" s="3"/>
      <c r="O571" s="5"/>
      <c r="P571" s="3"/>
      <c r="AI571" s="3"/>
      <c r="AJ571" s="3"/>
    </row>
    <row r="572" spans="1:36" ht="12.75" customHeight="1">
      <c r="G572" s="32">
        <v>15</v>
      </c>
      <c r="H572" s="33">
        <v>15</v>
      </c>
      <c r="I572" s="5"/>
      <c r="J572" s="5"/>
      <c r="L572" s="5"/>
      <c r="M572" s="20">
        <v>21</v>
      </c>
      <c r="N572" s="3"/>
      <c r="O572" s="5"/>
      <c r="P572" s="3"/>
      <c r="AI572" s="3"/>
      <c r="AJ572" s="3"/>
    </row>
    <row r="573" spans="1:36" ht="12.75" customHeight="1">
      <c r="G573" s="32">
        <v>2</v>
      </c>
      <c r="H573" s="33">
        <v>4</v>
      </c>
      <c r="I573" s="5"/>
      <c r="J573" s="5"/>
      <c r="L573" s="5"/>
      <c r="M573" s="20">
        <v>4</v>
      </c>
      <c r="N573" s="3"/>
      <c r="O573" s="5"/>
      <c r="P573" s="3"/>
      <c r="AI573" s="3"/>
      <c r="AJ573" s="3"/>
    </row>
    <row r="574" spans="1:36" ht="12.75" customHeight="1">
      <c r="H574" s="33"/>
      <c r="I574" s="5"/>
      <c r="J574" s="5"/>
      <c r="L574" s="5"/>
      <c r="M574" s="20"/>
      <c r="N574" s="3"/>
      <c r="O574" s="5"/>
      <c r="P574" s="3"/>
      <c r="AI574" s="3"/>
      <c r="AJ574" s="3"/>
    </row>
    <row r="575" spans="1:36" ht="12.75" customHeight="1">
      <c r="H575" s="32">
        <f>SUM(H569:H573)</f>
        <v>349</v>
      </c>
      <c r="I575" s="5">
        <f>SUM(H569:H570)/B565</f>
        <v>0.46165644171779141</v>
      </c>
      <c r="J575" s="5">
        <f>H575/B565</f>
        <v>0.53527607361963192</v>
      </c>
      <c r="K575" s="5">
        <f>J575-I575</f>
        <v>7.361963190184051E-2</v>
      </c>
      <c r="L575" s="5"/>
      <c r="M575" s="6"/>
      <c r="N575" s="6"/>
      <c r="O575" s="5"/>
      <c r="AI575" s="3"/>
      <c r="AJ575" s="3"/>
    </row>
    <row r="576" spans="1:36" ht="12.75" customHeight="1">
      <c r="I576" s="5"/>
      <c r="J576" s="5"/>
      <c r="L576" s="5"/>
      <c r="M576" s="6"/>
      <c r="N576" s="6"/>
      <c r="O576" s="5"/>
      <c r="AI576" s="3"/>
      <c r="AJ576" s="3"/>
    </row>
    <row r="577" spans="1:36" ht="12.75" customHeight="1">
      <c r="I577" s="5"/>
      <c r="J577" s="5"/>
      <c r="L577" s="5"/>
      <c r="M577" s="6"/>
      <c r="N577" s="6"/>
      <c r="O577" s="5"/>
      <c r="AI577" s="3"/>
      <c r="AJ577" s="3"/>
    </row>
    <row r="578" spans="1:36" ht="12.75" customHeight="1">
      <c r="I578" s="5"/>
      <c r="J578" s="5"/>
      <c r="L578" s="5"/>
      <c r="M578" s="6"/>
      <c r="N578" s="6"/>
      <c r="O578" s="5"/>
      <c r="AI578" s="3"/>
      <c r="AJ578" s="3"/>
    </row>
    <row r="579" spans="1:36" ht="12.75" customHeight="1">
      <c r="I579" s="5"/>
      <c r="J579" s="5"/>
      <c r="L579" s="5"/>
      <c r="M579" s="6"/>
      <c r="N579" s="6"/>
      <c r="O579" s="5"/>
      <c r="AI579" s="3"/>
      <c r="AJ579" s="3"/>
    </row>
    <row r="580" spans="1:36" ht="12.75" customHeight="1">
      <c r="A580" s="44" t="s">
        <v>88</v>
      </c>
      <c r="I580" s="5"/>
      <c r="J580" s="5"/>
      <c r="L580" s="5"/>
      <c r="M580" s="6"/>
      <c r="N580" s="6"/>
      <c r="O580" s="5"/>
      <c r="AI580" s="3"/>
      <c r="AJ580" s="3"/>
    </row>
    <row r="581" spans="1:36" ht="25.5" customHeight="1">
      <c r="B581" s="185" t="s">
        <v>1</v>
      </c>
      <c r="C581" s="186"/>
      <c r="D581" s="186"/>
      <c r="E581" s="186"/>
      <c r="F581" s="186"/>
      <c r="G581" s="186"/>
      <c r="I581" s="7" t="s">
        <v>2</v>
      </c>
      <c r="J581" s="7" t="s">
        <v>3</v>
      </c>
      <c r="K581" s="8" t="s">
        <v>4</v>
      </c>
      <c r="L581" s="7" t="s">
        <v>5</v>
      </c>
      <c r="M581" s="9" t="s">
        <v>6</v>
      </c>
      <c r="N581" s="9" t="s">
        <v>7</v>
      </c>
      <c r="O581" s="10" t="s">
        <v>8</v>
      </c>
      <c r="AI581" s="3"/>
      <c r="AJ581" s="3"/>
    </row>
    <row r="582" spans="1:36" ht="12.75" customHeight="1">
      <c r="A582" s="12" t="s">
        <v>9</v>
      </c>
      <c r="B582" s="13">
        <v>1</v>
      </c>
      <c r="C582" s="13">
        <v>2</v>
      </c>
      <c r="D582" s="13">
        <v>3</v>
      </c>
      <c r="E582" s="13">
        <v>4</v>
      </c>
      <c r="F582" s="13">
        <v>5</v>
      </c>
      <c r="G582" s="13">
        <v>6</v>
      </c>
      <c r="H582" s="14" t="s">
        <v>10</v>
      </c>
      <c r="I582" s="41"/>
      <c r="J582" s="15"/>
      <c r="K582" s="16"/>
      <c r="L582" s="17"/>
      <c r="M582" s="6"/>
      <c r="N582" s="6"/>
      <c r="O582" s="5"/>
      <c r="AI582" s="3"/>
      <c r="AJ582" s="3"/>
    </row>
    <row r="583" spans="1:36" ht="12.75" customHeight="1">
      <c r="A583" s="31" t="s">
        <v>76</v>
      </c>
      <c r="B583" s="13">
        <v>118</v>
      </c>
      <c r="C583" s="13"/>
      <c r="D583" s="13"/>
      <c r="E583" s="13"/>
      <c r="F583" s="13"/>
      <c r="G583" s="13"/>
      <c r="H583" s="19"/>
      <c r="I583" s="41"/>
      <c r="J583" s="15"/>
      <c r="K583" s="16"/>
      <c r="L583" s="17"/>
      <c r="M583" s="20">
        <f>B583</f>
        <v>118</v>
      </c>
      <c r="N583" s="6"/>
      <c r="O583" s="5"/>
      <c r="AI583" s="3"/>
      <c r="AJ583" s="3"/>
    </row>
    <row r="584" spans="1:36" ht="12.75" customHeight="1">
      <c r="A584" s="32">
        <v>1402</v>
      </c>
      <c r="B584" s="13"/>
      <c r="C584" s="13">
        <v>78</v>
      </c>
      <c r="D584" s="13"/>
      <c r="E584" s="13"/>
      <c r="F584" s="13"/>
      <c r="G584" s="13"/>
      <c r="H584" s="33"/>
      <c r="I584" s="41"/>
      <c r="J584" s="41"/>
      <c r="K584" s="41"/>
      <c r="L584" s="17">
        <f>C584/B583</f>
        <v>0.66101694915254239</v>
      </c>
      <c r="M584" s="20">
        <v>79</v>
      </c>
      <c r="N584" s="3">
        <f t="shared" ref="N584:N588" si="104">M584/M583</f>
        <v>0.66949152542372881</v>
      </c>
      <c r="O584" s="5">
        <f t="shared" ref="O584:O588" si="105">100%-N584</f>
        <v>0.33050847457627119</v>
      </c>
      <c r="AI584" s="3"/>
      <c r="AJ584" s="3"/>
    </row>
    <row r="585" spans="1:36" ht="12.75" customHeight="1">
      <c r="A585" s="32">
        <v>1501</v>
      </c>
      <c r="D585" s="32">
        <v>74</v>
      </c>
      <c r="H585" s="33"/>
      <c r="I585" s="5"/>
      <c r="J585" s="5"/>
      <c r="L585" s="17">
        <f>D585/C584</f>
        <v>0.94871794871794868</v>
      </c>
      <c r="M585" s="20">
        <v>76</v>
      </c>
      <c r="N585" s="3">
        <f t="shared" si="104"/>
        <v>0.96202531645569622</v>
      </c>
      <c r="O585" s="5">
        <f t="shared" si="105"/>
        <v>3.7974683544303778E-2</v>
      </c>
      <c r="P585" s="3">
        <f>M585/M583</f>
        <v>0.64406779661016944</v>
      </c>
      <c r="AI585" s="3"/>
      <c r="AJ585" s="3"/>
    </row>
    <row r="586" spans="1:36" ht="12.75" customHeight="1">
      <c r="A586" s="32">
        <v>1502</v>
      </c>
      <c r="E586" s="32">
        <v>64</v>
      </c>
      <c r="H586" s="33"/>
      <c r="I586" s="5"/>
      <c r="J586" s="5"/>
      <c r="L586" s="17">
        <f>E586/D585</f>
        <v>0.86486486486486491</v>
      </c>
      <c r="M586" s="20">
        <v>70</v>
      </c>
      <c r="N586" s="3">
        <f t="shared" si="104"/>
        <v>0.92105263157894735</v>
      </c>
      <c r="O586" s="5">
        <f t="shared" si="105"/>
        <v>7.8947368421052655E-2</v>
      </c>
      <c r="AI586" s="3"/>
      <c r="AJ586" s="3"/>
    </row>
    <row r="587" spans="1:36" ht="12.75" customHeight="1">
      <c r="A587" s="31" t="s">
        <v>83</v>
      </c>
      <c r="F587" s="32">
        <v>63</v>
      </c>
      <c r="H587" s="33"/>
      <c r="I587" s="5"/>
      <c r="J587" s="5"/>
      <c r="L587" s="5">
        <f>F587/E586</f>
        <v>0.984375</v>
      </c>
      <c r="M587" s="20">
        <v>69</v>
      </c>
      <c r="N587" s="3">
        <f t="shared" si="104"/>
        <v>0.98571428571428577</v>
      </c>
      <c r="O587" s="5">
        <f t="shared" si="105"/>
        <v>1.4285714285714235E-2</v>
      </c>
      <c r="AI587" s="3"/>
      <c r="AJ587" s="3"/>
    </row>
    <row r="588" spans="1:36" ht="12.75" customHeight="1">
      <c r="A588" s="32">
        <v>1602</v>
      </c>
      <c r="G588" s="32">
        <v>62</v>
      </c>
      <c r="H588" s="33">
        <v>21</v>
      </c>
      <c r="I588" s="5"/>
      <c r="J588" s="5"/>
      <c r="L588" s="5">
        <f>G588/F587</f>
        <v>0.98412698412698407</v>
      </c>
      <c r="M588" s="20">
        <v>70</v>
      </c>
      <c r="N588" s="3">
        <f t="shared" si="104"/>
        <v>1.0144927536231885</v>
      </c>
      <c r="O588" s="5">
        <f t="shared" si="105"/>
        <v>-1.449275362318847E-2</v>
      </c>
      <c r="AI588" s="3"/>
      <c r="AJ588" s="3"/>
    </row>
    <row r="589" spans="1:36" ht="12.75" customHeight="1">
      <c r="A589" s="32">
        <v>1701</v>
      </c>
      <c r="G589" s="32">
        <v>21</v>
      </c>
      <c r="H589" s="33">
        <v>15</v>
      </c>
      <c r="I589" s="5"/>
      <c r="J589" s="5"/>
      <c r="L589" s="5"/>
      <c r="M589" s="20">
        <v>25</v>
      </c>
      <c r="N589" s="3"/>
      <c r="O589" s="5"/>
      <c r="AI589" s="3"/>
      <c r="AJ589" s="3"/>
    </row>
    <row r="590" spans="1:36" ht="12.75" customHeight="1">
      <c r="A590" s="32">
        <v>1702</v>
      </c>
      <c r="G590" s="32">
        <v>2</v>
      </c>
      <c r="H590" s="33">
        <v>1</v>
      </c>
      <c r="I590" s="5"/>
      <c r="J590" s="5"/>
      <c r="L590" s="5"/>
      <c r="M590" s="20">
        <v>4</v>
      </c>
      <c r="N590" s="3"/>
      <c r="O590" s="5"/>
      <c r="AI590" s="3"/>
      <c r="AJ590" s="3"/>
    </row>
    <row r="591" spans="1:36" ht="12.75" customHeight="1">
      <c r="A591" s="32">
        <v>1801</v>
      </c>
      <c r="G591" s="32">
        <v>2</v>
      </c>
      <c r="H591" s="33">
        <v>3</v>
      </c>
      <c r="I591" s="5"/>
      <c r="J591" s="5"/>
      <c r="L591" s="5"/>
      <c r="M591" s="20">
        <v>3</v>
      </c>
      <c r="N591" s="3"/>
      <c r="O591" s="5"/>
      <c r="AI591" s="3"/>
      <c r="AJ591" s="3"/>
    </row>
    <row r="592" spans="1:36" ht="12.75" customHeight="1">
      <c r="H592" s="32">
        <f>SUM(H588:H591)</f>
        <v>40</v>
      </c>
      <c r="I592" s="5">
        <f>H588/B583</f>
        <v>0.17796610169491525</v>
      </c>
      <c r="J592" s="5">
        <f>H592/B583</f>
        <v>0.33898305084745761</v>
      </c>
      <c r="K592" s="5">
        <f>J592-I592</f>
        <v>0.16101694915254236</v>
      </c>
      <c r="L592" s="5"/>
      <c r="M592" s="6"/>
      <c r="N592" s="6"/>
      <c r="O592" s="5"/>
      <c r="AI592" s="3"/>
      <c r="AJ592" s="3"/>
    </row>
    <row r="593" spans="1:36" ht="12.75" customHeight="1">
      <c r="I593" s="5"/>
      <c r="J593" s="5"/>
      <c r="K593" s="5"/>
      <c r="L593" s="5"/>
      <c r="M593" s="6"/>
      <c r="N593" s="6"/>
      <c r="O593" s="5"/>
      <c r="AI593" s="3"/>
      <c r="AJ593" s="3"/>
    </row>
    <row r="594" spans="1:36" ht="12.75" customHeight="1">
      <c r="I594" s="5"/>
      <c r="J594" s="5"/>
      <c r="K594" s="5"/>
      <c r="L594" s="5"/>
      <c r="M594" s="6"/>
      <c r="N594" s="6"/>
      <c r="O594" s="5"/>
      <c r="AI594" s="3"/>
      <c r="AJ594" s="3"/>
    </row>
    <row r="595" spans="1:36" ht="12.75" customHeight="1">
      <c r="I595" s="5"/>
      <c r="J595" s="5"/>
      <c r="K595" s="5"/>
      <c r="L595" s="5"/>
      <c r="M595" s="6"/>
      <c r="N595" s="6"/>
      <c r="O595" s="5"/>
      <c r="AI595" s="3"/>
      <c r="AJ595" s="3"/>
    </row>
    <row r="596" spans="1:36" ht="12.75" customHeight="1">
      <c r="A596" s="44" t="s">
        <v>89</v>
      </c>
      <c r="I596" s="5"/>
      <c r="J596" s="5"/>
      <c r="L596" s="5"/>
      <c r="M596" s="6"/>
      <c r="N596" s="6"/>
      <c r="O596" s="5"/>
      <c r="AI596" s="3"/>
      <c r="AJ596" s="3"/>
    </row>
    <row r="597" spans="1:36" ht="25.5" customHeight="1">
      <c r="B597" s="185" t="s">
        <v>1</v>
      </c>
      <c r="C597" s="186"/>
      <c r="D597" s="186"/>
      <c r="E597" s="186"/>
      <c r="F597" s="186"/>
      <c r="G597" s="186"/>
      <c r="I597" s="7" t="s">
        <v>2</v>
      </c>
      <c r="J597" s="7" t="s">
        <v>3</v>
      </c>
      <c r="K597" s="8" t="s">
        <v>4</v>
      </c>
      <c r="L597" s="7" t="s">
        <v>5</v>
      </c>
      <c r="M597" s="9" t="s">
        <v>6</v>
      </c>
      <c r="N597" s="9" t="s">
        <v>7</v>
      </c>
      <c r="O597" s="5"/>
      <c r="AI597" s="3"/>
      <c r="AJ597" s="3"/>
    </row>
    <row r="598" spans="1:36" ht="12.75" customHeight="1">
      <c r="A598" s="12" t="s">
        <v>9</v>
      </c>
      <c r="B598" s="13">
        <v>1</v>
      </c>
      <c r="C598" s="13">
        <v>2</v>
      </c>
      <c r="D598" s="13">
        <v>3</v>
      </c>
      <c r="E598" s="13">
        <v>4</v>
      </c>
      <c r="F598" s="13">
        <v>5</v>
      </c>
      <c r="G598" s="13">
        <v>6</v>
      </c>
      <c r="H598" s="14" t="s">
        <v>10</v>
      </c>
      <c r="I598" s="41"/>
      <c r="J598" s="15"/>
      <c r="K598" s="16"/>
      <c r="L598" s="17"/>
      <c r="M598" s="6"/>
      <c r="N598" s="6"/>
      <c r="O598" s="5"/>
      <c r="AI598" s="3"/>
      <c r="AJ598" s="3"/>
    </row>
    <row r="599" spans="1:36" ht="12.75" customHeight="1">
      <c r="A599" s="31" t="s">
        <v>90</v>
      </c>
      <c r="B599" s="13">
        <v>597</v>
      </c>
      <c r="C599" s="13"/>
      <c r="D599" s="13"/>
      <c r="E599" s="13"/>
      <c r="F599" s="13"/>
      <c r="G599" s="13"/>
      <c r="H599" s="19"/>
      <c r="I599" s="41"/>
      <c r="J599" s="15"/>
      <c r="K599" s="16"/>
      <c r="L599" s="17"/>
      <c r="M599" s="20">
        <f>B599</f>
        <v>597</v>
      </c>
      <c r="N599" s="6"/>
      <c r="O599" s="5"/>
      <c r="AI599" s="3"/>
      <c r="AJ599" s="3"/>
    </row>
    <row r="600" spans="1:36" ht="12.75" customHeight="1">
      <c r="A600" s="32">
        <v>1501</v>
      </c>
      <c r="B600" s="13"/>
      <c r="C600" s="13">
        <v>457</v>
      </c>
      <c r="D600" s="13"/>
      <c r="E600" s="13"/>
      <c r="F600" s="13"/>
      <c r="G600" s="13"/>
      <c r="H600" s="33"/>
      <c r="I600" s="41"/>
      <c r="J600" s="41"/>
      <c r="K600" s="41"/>
      <c r="L600" s="17">
        <f>C600/B599</f>
        <v>0.76549413735343386</v>
      </c>
      <c r="M600" s="20">
        <v>458</v>
      </c>
      <c r="N600" s="3">
        <f t="shared" ref="N600:N603" si="106">M600/M599</f>
        <v>0.76716917922948069</v>
      </c>
      <c r="O600" s="5">
        <f t="shared" ref="O600:O603" si="107">100%-N600</f>
        <v>0.23283082077051931</v>
      </c>
      <c r="AI600" s="3"/>
      <c r="AJ600" s="3"/>
    </row>
    <row r="601" spans="1:36" ht="12.75" customHeight="1">
      <c r="A601" s="32">
        <v>1502</v>
      </c>
      <c r="D601" s="32">
        <v>398</v>
      </c>
      <c r="I601" s="5"/>
      <c r="J601" s="5"/>
      <c r="L601" s="17">
        <f>D601/C600</f>
        <v>0.87089715536105028</v>
      </c>
      <c r="M601" s="20">
        <v>428</v>
      </c>
      <c r="N601" s="3">
        <f t="shared" si="106"/>
        <v>0.93449781659388642</v>
      </c>
      <c r="O601" s="5">
        <f t="shared" si="107"/>
        <v>6.5502183406113579E-2</v>
      </c>
      <c r="P601" s="3">
        <f>M601/M599</f>
        <v>0.71691792294807366</v>
      </c>
      <c r="AI601" s="3"/>
      <c r="AJ601" s="3"/>
    </row>
    <row r="602" spans="1:36" ht="12.75" customHeight="1">
      <c r="A602" s="31" t="s">
        <v>83</v>
      </c>
      <c r="E602" s="32">
        <v>374</v>
      </c>
      <c r="I602" s="5"/>
      <c r="J602" s="5"/>
      <c r="L602" s="5">
        <f>E602/D601</f>
        <v>0.93969849246231152</v>
      </c>
      <c r="M602" s="20">
        <v>403</v>
      </c>
      <c r="N602" s="3">
        <f t="shared" si="106"/>
        <v>0.94158878504672894</v>
      </c>
      <c r="O602" s="5">
        <f t="shared" si="107"/>
        <v>5.8411214953271062E-2</v>
      </c>
      <c r="AI602" s="3"/>
      <c r="AJ602" s="3"/>
    </row>
    <row r="603" spans="1:36" ht="12.75" customHeight="1">
      <c r="A603" s="32">
        <v>1602</v>
      </c>
      <c r="F603" s="32">
        <v>335</v>
      </c>
      <c r="I603" s="5"/>
      <c r="J603" s="5"/>
      <c r="L603" s="5">
        <f>F603/E602</f>
        <v>0.89572192513368987</v>
      </c>
      <c r="M603" s="20">
        <v>381</v>
      </c>
      <c r="N603" s="3">
        <f t="shared" si="106"/>
        <v>0.94540942928039706</v>
      </c>
      <c r="O603" s="5">
        <f t="shared" si="107"/>
        <v>5.4590570719602938E-2</v>
      </c>
      <c r="AI603" s="3"/>
      <c r="AJ603" s="3"/>
    </row>
    <row r="604" spans="1:36" ht="12.75" customHeight="1">
      <c r="A604" s="69">
        <v>1701</v>
      </c>
      <c r="B604" s="69"/>
      <c r="C604" s="69"/>
      <c r="D604" s="69"/>
      <c r="E604" s="69"/>
      <c r="F604" s="69"/>
      <c r="G604" s="69">
        <v>450</v>
      </c>
      <c r="H604" s="69">
        <v>223</v>
      </c>
      <c r="I604" s="70"/>
      <c r="J604" s="70"/>
      <c r="K604" s="69"/>
      <c r="L604" s="70"/>
      <c r="M604" s="71">
        <v>522</v>
      </c>
      <c r="N604" s="71"/>
      <c r="O604" s="70"/>
      <c r="AI604" s="3"/>
      <c r="AJ604" s="3"/>
    </row>
    <row r="605" spans="1:36" ht="12.75" customHeight="1">
      <c r="A605" s="32">
        <v>1702</v>
      </c>
      <c r="G605" s="32">
        <v>83</v>
      </c>
      <c r="H605" s="32">
        <v>74</v>
      </c>
      <c r="I605" s="5"/>
      <c r="J605" s="5"/>
      <c r="L605" s="5"/>
      <c r="M605" s="6">
        <v>125</v>
      </c>
      <c r="N605" s="6"/>
      <c r="O605" s="5"/>
      <c r="AI605" s="3"/>
      <c r="AJ605" s="3"/>
    </row>
    <row r="606" spans="1:36" ht="12.75" customHeight="1">
      <c r="A606" s="32">
        <v>1801</v>
      </c>
      <c r="G606" s="32">
        <v>28</v>
      </c>
      <c r="H606" s="32">
        <v>20</v>
      </c>
      <c r="I606" s="5"/>
      <c r="J606" s="5"/>
      <c r="L606" s="5"/>
      <c r="M606" s="6">
        <v>37</v>
      </c>
      <c r="N606" s="6"/>
      <c r="O606" s="5"/>
      <c r="AI606" s="3"/>
      <c r="AJ606" s="3"/>
    </row>
    <row r="607" spans="1:36" ht="12.75" customHeight="1">
      <c r="A607" s="32">
        <v>1802</v>
      </c>
      <c r="G607" s="32">
        <v>9</v>
      </c>
      <c r="H607" s="32">
        <v>10</v>
      </c>
      <c r="I607" s="5"/>
      <c r="J607" s="5"/>
      <c r="L607" s="5"/>
      <c r="M607" s="6">
        <v>11</v>
      </c>
      <c r="N607" s="6"/>
      <c r="O607" s="5"/>
      <c r="AI607" s="3"/>
      <c r="AJ607" s="3"/>
    </row>
    <row r="608" spans="1:36" ht="12.75" customHeight="1">
      <c r="H608" s="32">
        <f>SUM(H604:H607)</f>
        <v>327</v>
      </c>
      <c r="I608" s="5">
        <f>H604/B599</f>
        <v>0.37353433835845895</v>
      </c>
      <c r="J608" s="5">
        <f>H608/B599</f>
        <v>0.54773869346733672</v>
      </c>
      <c r="K608" s="5">
        <f>J608-I608</f>
        <v>0.17420435510887777</v>
      </c>
      <c r="L608" s="5"/>
      <c r="M608" s="6"/>
      <c r="N608" s="6"/>
      <c r="O608" s="5"/>
      <c r="AI608" s="3"/>
      <c r="AJ608" s="3"/>
    </row>
    <row r="609" spans="1:36" ht="12.75" customHeight="1">
      <c r="I609" s="5"/>
      <c r="J609" s="5"/>
      <c r="L609" s="5"/>
      <c r="M609" s="6"/>
      <c r="N609" s="6"/>
      <c r="O609" s="5"/>
      <c r="AI609" s="3"/>
      <c r="AJ609" s="3"/>
    </row>
    <row r="610" spans="1:36" ht="12.75" customHeight="1">
      <c r="I610" s="5"/>
      <c r="J610" s="5"/>
      <c r="L610" s="5"/>
      <c r="M610" s="6"/>
      <c r="N610" s="6"/>
      <c r="O610" s="5"/>
      <c r="AI610" s="3"/>
      <c r="AJ610" s="3"/>
    </row>
    <row r="611" spans="1:36" ht="12.75" customHeight="1">
      <c r="A611" s="44" t="s">
        <v>91</v>
      </c>
      <c r="I611" s="5"/>
      <c r="J611" s="5"/>
      <c r="L611" s="5"/>
      <c r="M611" s="6"/>
      <c r="N611" s="6"/>
      <c r="O611" s="5"/>
      <c r="AI611" s="3"/>
      <c r="AJ611" s="3"/>
    </row>
    <row r="612" spans="1:36" ht="25.5" customHeight="1">
      <c r="B612" s="185" t="s">
        <v>1</v>
      </c>
      <c r="C612" s="186"/>
      <c r="D612" s="186"/>
      <c r="E612" s="186"/>
      <c r="F612" s="186"/>
      <c r="G612" s="186"/>
      <c r="I612" s="7" t="s">
        <v>2</v>
      </c>
      <c r="J612" s="7" t="s">
        <v>3</v>
      </c>
      <c r="K612" s="8" t="s">
        <v>4</v>
      </c>
      <c r="L612" s="7" t="s">
        <v>5</v>
      </c>
      <c r="M612" s="9" t="s">
        <v>6</v>
      </c>
      <c r="N612" s="9" t="s">
        <v>7</v>
      </c>
      <c r="O612" s="5"/>
      <c r="AI612" s="3"/>
      <c r="AJ612" s="3"/>
    </row>
    <row r="613" spans="1:36" ht="12.75" customHeight="1">
      <c r="A613" s="12" t="s">
        <v>9</v>
      </c>
      <c r="B613" s="13">
        <v>1</v>
      </c>
      <c r="C613" s="13">
        <v>2</v>
      </c>
      <c r="D613" s="13">
        <v>3</v>
      </c>
      <c r="E613" s="13">
        <v>4</v>
      </c>
      <c r="F613" s="13">
        <v>5</v>
      </c>
      <c r="G613" s="13">
        <v>6</v>
      </c>
      <c r="H613" s="14" t="s">
        <v>10</v>
      </c>
      <c r="I613" s="41"/>
      <c r="J613" s="15"/>
      <c r="K613" s="16"/>
      <c r="L613" s="17"/>
      <c r="M613" s="6"/>
      <c r="N613" s="6"/>
      <c r="O613" s="5"/>
      <c r="AI613" s="3"/>
      <c r="AJ613" s="3"/>
    </row>
    <row r="614" spans="1:36" ht="12.75" customHeight="1">
      <c r="A614" s="31" t="s">
        <v>92</v>
      </c>
      <c r="B614" s="13">
        <v>105</v>
      </c>
      <c r="C614" s="13"/>
      <c r="D614" s="13"/>
      <c r="E614" s="13"/>
      <c r="F614" s="13"/>
      <c r="G614" s="13"/>
      <c r="H614" s="19"/>
      <c r="I614" s="41"/>
      <c r="J614" s="15"/>
      <c r="K614" s="16"/>
      <c r="L614" s="17"/>
      <c r="M614" s="20">
        <f>B614</f>
        <v>105</v>
      </c>
      <c r="N614" s="6"/>
      <c r="O614" s="5"/>
      <c r="AI614" s="3"/>
      <c r="AJ614" s="3"/>
    </row>
    <row r="615" spans="1:36" ht="12.75" customHeight="1">
      <c r="A615" s="32">
        <v>1502</v>
      </c>
      <c r="B615" s="13"/>
      <c r="C615" s="13">
        <v>50</v>
      </c>
      <c r="D615" s="13"/>
      <c r="E615" s="13"/>
      <c r="F615" s="13"/>
      <c r="G615" s="13"/>
      <c r="H615" s="33"/>
      <c r="I615" s="41"/>
      <c r="J615" s="41"/>
      <c r="K615" s="41"/>
      <c r="L615" s="17">
        <f>C615/B614</f>
        <v>0.47619047619047616</v>
      </c>
      <c r="M615" s="20">
        <v>50</v>
      </c>
      <c r="N615" s="3">
        <f t="shared" ref="N615:N617" si="108">M615/M614</f>
        <v>0.47619047619047616</v>
      </c>
      <c r="O615" s="5">
        <f t="shared" ref="O615:O617" si="109">100%-N615</f>
        <v>0.52380952380952384</v>
      </c>
      <c r="AI615" s="3"/>
      <c r="AJ615" s="3"/>
    </row>
    <row r="616" spans="1:36" ht="12.75" customHeight="1">
      <c r="A616" s="31" t="s">
        <v>83</v>
      </c>
      <c r="D616" s="32">
        <v>37</v>
      </c>
      <c r="I616" s="5"/>
      <c r="J616" s="5"/>
      <c r="L616" s="5">
        <f>D616/C615</f>
        <v>0.74</v>
      </c>
      <c r="M616" s="20">
        <v>46</v>
      </c>
      <c r="N616" s="3">
        <f t="shared" si="108"/>
        <v>0.92</v>
      </c>
      <c r="O616" s="5">
        <f t="shared" si="109"/>
        <v>7.999999999999996E-2</v>
      </c>
      <c r="P616" s="3">
        <f>M616/M614</f>
        <v>0.43809523809523809</v>
      </c>
      <c r="AI616" s="3"/>
      <c r="AJ616" s="3"/>
    </row>
    <row r="617" spans="1:36" ht="12.75" customHeight="1">
      <c r="A617" s="32">
        <v>1602</v>
      </c>
      <c r="E617" s="32">
        <v>25</v>
      </c>
      <c r="I617" s="5"/>
      <c r="J617" s="5"/>
      <c r="L617" s="5">
        <f>E617/D616</f>
        <v>0.67567567567567566</v>
      </c>
      <c r="M617" s="20">
        <v>37</v>
      </c>
      <c r="N617" s="3">
        <f t="shared" si="108"/>
        <v>0.80434782608695654</v>
      </c>
      <c r="O617" s="5">
        <f t="shared" si="109"/>
        <v>0.19565217391304346</v>
      </c>
      <c r="AI617" s="3"/>
      <c r="AJ617" s="3"/>
    </row>
    <row r="618" spans="1:36" ht="12.75" customHeight="1">
      <c r="A618" s="32">
        <v>1701</v>
      </c>
      <c r="F618" s="32">
        <v>23</v>
      </c>
      <c r="I618" s="5"/>
      <c r="J618" s="5"/>
      <c r="L618" s="5"/>
      <c r="M618" s="6">
        <v>30</v>
      </c>
      <c r="N618" s="6"/>
      <c r="O618" s="5"/>
      <c r="AI618" s="3"/>
      <c r="AJ618" s="3"/>
    </row>
    <row r="619" spans="1:36" ht="12.75" customHeight="1">
      <c r="A619" s="69">
        <v>1702</v>
      </c>
      <c r="B619" s="69"/>
      <c r="C619" s="69"/>
      <c r="D619" s="69"/>
      <c r="E619" s="69"/>
      <c r="F619" s="69"/>
      <c r="G619" s="69">
        <v>21</v>
      </c>
      <c r="H619" s="69">
        <v>7</v>
      </c>
      <c r="I619" s="70"/>
      <c r="J619" s="70"/>
      <c r="K619" s="69"/>
      <c r="L619" s="70"/>
      <c r="M619" s="71">
        <v>27</v>
      </c>
      <c r="N619" s="71"/>
      <c r="O619" s="70"/>
      <c r="AI619" s="3"/>
      <c r="AJ619" s="3"/>
    </row>
    <row r="620" spans="1:36" ht="12.75" customHeight="1">
      <c r="A620" s="32">
        <v>1801</v>
      </c>
      <c r="G620" s="32">
        <v>10</v>
      </c>
      <c r="H620" s="32">
        <v>2</v>
      </c>
      <c r="I620" s="5"/>
      <c r="J620" s="5"/>
      <c r="L620" s="5"/>
      <c r="M620" s="6">
        <v>14</v>
      </c>
      <c r="N620" s="6"/>
      <c r="O620" s="5"/>
      <c r="AI620" s="3"/>
      <c r="AJ620" s="3"/>
    </row>
    <row r="621" spans="1:36" ht="12.75" customHeight="1">
      <c r="A621" s="32">
        <v>1802</v>
      </c>
      <c r="G621" s="32">
        <v>7</v>
      </c>
      <c r="H621" s="32">
        <v>4</v>
      </c>
      <c r="I621" s="5"/>
      <c r="J621" s="5"/>
      <c r="L621" s="5"/>
      <c r="M621" s="6">
        <v>7</v>
      </c>
      <c r="N621" s="6"/>
      <c r="O621" s="5"/>
      <c r="AI621" s="3"/>
      <c r="AJ621" s="3"/>
    </row>
    <row r="622" spans="1:36" ht="12.75" customHeight="1">
      <c r="I622" s="5"/>
      <c r="J622" s="5"/>
      <c r="L622" s="5"/>
      <c r="M622" s="6"/>
      <c r="N622" s="6"/>
      <c r="O622" s="5"/>
      <c r="AI622" s="3"/>
      <c r="AJ622" s="3"/>
    </row>
    <row r="623" spans="1:36" ht="12.75" customHeight="1">
      <c r="H623" s="32">
        <f>SUM(H619:H622)</f>
        <v>13</v>
      </c>
      <c r="I623" s="5">
        <f>H619/B614</f>
        <v>6.6666666666666666E-2</v>
      </c>
      <c r="J623" s="5">
        <f>H623/B614</f>
        <v>0.12380952380952381</v>
      </c>
      <c r="K623" s="5">
        <f>J623-I623</f>
        <v>5.7142857142857148E-2</v>
      </c>
      <c r="L623" s="5"/>
      <c r="M623" s="6"/>
      <c r="N623" s="6"/>
      <c r="O623" s="5"/>
      <c r="AI623" s="3"/>
      <c r="AJ623" s="3"/>
    </row>
    <row r="624" spans="1:36" ht="12.75" customHeight="1">
      <c r="I624" s="5"/>
      <c r="J624" s="5"/>
      <c r="L624" s="5"/>
      <c r="M624" s="6"/>
      <c r="N624" s="6"/>
      <c r="O624" s="5"/>
      <c r="AI624" s="3"/>
      <c r="AJ624" s="3"/>
    </row>
    <row r="625" spans="1:36" ht="12.75" customHeight="1">
      <c r="A625" s="44" t="s">
        <v>93</v>
      </c>
      <c r="I625" s="5"/>
      <c r="J625" s="5"/>
      <c r="L625" s="5"/>
      <c r="M625" s="6"/>
      <c r="N625" s="6"/>
      <c r="O625" s="5"/>
      <c r="AI625" s="3"/>
      <c r="AJ625" s="3"/>
    </row>
    <row r="626" spans="1:36" ht="25.5" customHeight="1">
      <c r="B626" s="185" t="s">
        <v>1</v>
      </c>
      <c r="C626" s="186"/>
      <c r="D626" s="186"/>
      <c r="E626" s="186"/>
      <c r="F626" s="186"/>
      <c r="G626" s="186"/>
      <c r="I626" s="7" t="s">
        <v>2</v>
      </c>
      <c r="J626" s="7" t="s">
        <v>3</v>
      </c>
      <c r="K626" s="8" t="s">
        <v>4</v>
      </c>
      <c r="L626" s="7" t="s">
        <v>5</v>
      </c>
      <c r="M626" s="9" t="s">
        <v>6</v>
      </c>
      <c r="N626" s="9" t="s">
        <v>7</v>
      </c>
      <c r="O626" s="5"/>
      <c r="AI626" s="3"/>
      <c r="AJ626" s="3"/>
    </row>
    <row r="627" spans="1:36" ht="12.75" customHeight="1">
      <c r="A627" s="12" t="s">
        <v>9</v>
      </c>
      <c r="B627" s="13">
        <v>1</v>
      </c>
      <c r="C627" s="13">
        <v>2</v>
      </c>
      <c r="D627" s="13">
        <v>3</v>
      </c>
      <c r="E627" s="13">
        <v>4</v>
      </c>
      <c r="F627" s="13">
        <v>5</v>
      </c>
      <c r="G627" s="13">
        <v>6</v>
      </c>
      <c r="H627" s="14" t="s">
        <v>10</v>
      </c>
      <c r="I627" s="41"/>
      <c r="J627" s="15"/>
      <c r="K627" s="16"/>
      <c r="L627" s="17"/>
      <c r="M627" s="6"/>
      <c r="N627" s="6"/>
      <c r="O627" s="5"/>
      <c r="AI627" s="3"/>
      <c r="AJ627" s="3"/>
    </row>
    <row r="628" spans="1:36" ht="12.75" customHeight="1">
      <c r="A628" s="31" t="s">
        <v>94</v>
      </c>
      <c r="B628" s="13">
        <v>691</v>
      </c>
      <c r="C628" s="13"/>
      <c r="D628" s="13"/>
      <c r="E628" s="13"/>
      <c r="F628" s="13"/>
      <c r="G628" s="13"/>
      <c r="H628" s="19"/>
      <c r="I628" s="41"/>
      <c r="J628" s="15"/>
      <c r="K628" s="16"/>
      <c r="L628" s="17"/>
      <c r="M628" s="20">
        <f>B628</f>
        <v>691</v>
      </c>
      <c r="N628" s="6"/>
      <c r="O628" s="5"/>
      <c r="AI628" s="3"/>
      <c r="AJ628" s="3"/>
    </row>
    <row r="629" spans="1:36" ht="12.75" customHeight="1">
      <c r="A629" s="31" t="s">
        <v>83</v>
      </c>
      <c r="B629" s="13"/>
      <c r="C629" s="13">
        <v>465</v>
      </c>
      <c r="D629" s="13"/>
      <c r="E629" s="13"/>
      <c r="F629" s="13"/>
      <c r="G629" s="13"/>
      <c r="H629" s="33"/>
      <c r="I629" s="41"/>
      <c r="J629" s="41"/>
      <c r="K629" s="41"/>
      <c r="L629" s="17">
        <f>C629/B628</f>
        <v>0.67293777134587551</v>
      </c>
      <c r="M629" s="20">
        <v>527</v>
      </c>
      <c r="N629" s="3">
        <f t="shared" ref="N629:N633" si="110">M629/M628</f>
        <v>0.76266280752532567</v>
      </c>
      <c r="O629" s="5">
        <f t="shared" ref="O629:O633" si="111">100%-N629</f>
        <v>0.23733719247467433</v>
      </c>
      <c r="AI629" s="3"/>
      <c r="AJ629" s="3"/>
    </row>
    <row r="630" spans="1:36" ht="12.75" customHeight="1">
      <c r="A630" s="32">
        <v>1602</v>
      </c>
      <c r="D630" s="32">
        <v>462</v>
      </c>
      <c r="I630" s="5"/>
      <c r="J630" s="5"/>
      <c r="L630" s="5">
        <f>D630/C629</f>
        <v>0.99354838709677418</v>
      </c>
      <c r="M630" s="20">
        <v>527</v>
      </c>
      <c r="N630" s="3">
        <f t="shared" si="110"/>
        <v>1</v>
      </c>
      <c r="O630" s="5">
        <f t="shared" si="111"/>
        <v>0</v>
      </c>
      <c r="P630" s="3">
        <f>M630/M628</f>
        <v>0.76266280752532567</v>
      </c>
      <c r="AI630" s="3"/>
      <c r="AJ630" s="3"/>
    </row>
    <row r="631" spans="1:36" ht="12.75" customHeight="1">
      <c r="A631" s="32">
        <v>1701</v>
      </c>
      <c r="E631" s="32">
        <v>462</v>
      </c>
      <c r="I631" s="5"/>
      <c r="J631" s="5"/>
      <c r="L631" s="5">
        <f>E631/D630</f>
        <v>1</v>
      </c>
      <c r="M631" s="20">
        <v>527</v>
      </c>
      <c r="N631" s="3">
        <f t="shared" si="110"/>
        <v>1</v>
      </c>
      <c r="O631" s="5">
        <f t="shared" si="111"/>
        <v>0</v>
      </c>
      <c r="AI631" s="3"/>
      <c r="AJ631" s="3"/>
    </row>
    <row r="632" spans="1:36" ht="12.75" customHeight="1">
      <c r="A632" s="32">
        <v>1702</v>
      </c>
      <c r="F632" s="32">
        <v>462</v>
      </c>
      <c r="I632" s="5"/>
      <c r="J632" s="5"/>
      <c r="L632" s="5">
        <f>F632/E631</f>
        <v>1</v>
      </c>
      <c r="M632" s="20">
        <v>527</v>
      </c>
      <c r="N632" s="3">
        <f t="shared" si="110"/>
        <v>1</v>
      </c>
      <c r="O632" s="5">
        <f t="shared" si="111"/>
        <v>0</v>
      </c>
      <c r="AI632" s="3"/>
      <c r="AJ632" s="3"/>
    </row>
    <row r="633" spans="1:36" ht="12.75" customHeight="1">
      <c r="A633" s="69">
        <v>1801</v>
      </c>
      <c r="B633" s="69"/>
      <c r="C633" s="69"/>
      <c r="D633" s="69"/>
      <c r="E633" s="69"/>
      <c r="F633" s="69"/>
      <c r="G633" s="69">
        <v>462</v>
      </c>
      <c r="H633" s="69">
        <v>234</v>
      </c>
      <c r="I633" s="70"/>
      <c r="J633" s="70"/>
      <c r="K633" s="69"/>
      <c r="L633" s="70">
        <f>G633/F632</f>
        <v>1</v>
      </c>
      <c r="M633" s="111">
        <v>505</v>
      </c>
      <c r="N633" s="72">
        <f t="shared" si="110"/>
        <v>0.95825426944971537</v>
      </c>
      <c r="O633" s="70">
        <f t="shared" si="111"/>
        <v>4.1745730550284632E-2</v>
      </c>
      <c r="AI633" s="3"/>
      <c r="AJ633" s="3"/>
    </row>
    <row r="634" spans="1:36" ht="12.75" customHeight="1">
      <c r="A634" s="32">
        <v>1802</v>
      </c>
      <c r="G634" s="32">
        <v>77</v>
      </c>
      <c r="H634" s="32">
        <v>34</v>
      </c>
      <c r="I634" s="5"/>
      <c r="J634" s="5"/>
      <c r="L634" s="5"/>
      <c r="M634" s="6">
        <v>103</v>
      </c>
      <c r="N634" s="6"/>
      <c r="O634" s="5"/>
      <c r="AI634" s="3"/>
      <c r="AJ634" s="3"/>
    </row>
    <row r="635" spans="1:36" ht="12.75" customHeight="1">
      <c r="A635" s="32">
        <v>1901</v>
      </c>
      <c r="G635" s="32">
        <v>54</v>
      </c>
      <c r="H635" s="32">
        <v>38</v>
      </c>
      <c r="I635" s="5"/>
      <c r="J635" s="5"/>
      <c r="L635" s="5"/>
      <c r="M635" s="6">
        <v>60</v>
      </c>
      <c r="N635" s="6"/>
      <c r="O635" s="5"/>
      <c r="AI635" s="3"/>
      <c r="AJ635" s="3"/>
    </row>
    <row r="636" spans="1:36" ht="12.75" customHeight="1">
      <c r="A636" s="32">
        <v>1902</v>
      </c>
      <c r="G636" s="32">
        <v>10</v>
      </c>
      <c r="H636" s="32">
        <v>7</v>
      </c>
      <c r="I636" s="5"/>
      <c r="J636" s="5"/>
      <c r="L636" s="5"/>
      <c r="M636" s="6">
        <v>12</v>
      </c>
      <c r="N636" s="6"/>
      <c r="O636" s="5"/>
      <c r="AI636" s="3"/>
      <c r="AJ636" s="3"/>
    </row>
    <row r="637" spans="1:36" ht="12.75" customHeight="1">
      <c r="A637" s="32">
        <v>2001</v>
      </c>
      <c r="G637" s="32">
        <v>1</v>
      </c>
      <c r="H637" s="32">
        <v>1</v>
      </c>
      <c r="I637" s="5"/>
      <c r="J637" s="5"/>
      <c r="L637" s="5"/>
      <c r="M637" s="6">
        <v>1</v>
      </c>
      <c r="N637" s="6"/>
      <c r="O637" s="5"/>
      <c r="AI637" s="3"/>
      <c r="AJ637" s="3"/>
    </row>
    <row r="638" spans="1:36" ht="12.75" customHeight="1">
      <c r="H638" s="32">
        <f>SUM(H632:H637)</f>
        <v>314</v>
      </c>
      <c r="I638" s="5">
        <f>H633/B628</f>
        <v>0.3386396526772793</v>
      </c>
      <c r="J638" s="5">
        <f>H638/B628</f>
        <v>0.45441389290882778</v>
      </c>
      <c r="K638" s="5">
        <f>J638-I638</f>
        <v>0.11577424023154848</v>
      </c>
      <c r="L638" s="5"/>
      <c r="M638" s="6"/>
      <c r="N638" s="6"/>
      <c r="O638" s="5"/>
      <c r="AI638" s="3"/>
      <c r="AJ638" s="3"/>
    </row>
    <row r="639" spans="1:36" ht="12.75" customHeight="1">
      <c r="I639" s="5"/>
      <c r="J639" s="5"/>
      <c r="L639" s="5"/>
      <c r="M639" s="6"/>
      <c r="N639" s="6"/>
      <c r="O639" s="5"/>
      <c r="AI639" s="3"/>
      <c r="AJ639" s="3"/>
    </row>
    <row r="640" spans="1:36" ht="12.75" customHeight="1">
      <c r="I640" s="5"/>
      <c r="J640" s="5"/>
      <c r="L640" s="5"/>
      <c r="M640" s="6"/>
      <c r="N640" s="6"/>
      <c r="O640" s="5"/>
      <c r="AI640" s="3"/>
      <c r="AJ640" s="3"/>
    </row>
    <row r="641" spans="1:36" ht="12.75" customHeight="1">
      <c r="A641" s="44" t="s">
        <v>95</v>
      </c>
      <c r="I641" s="5"/>
      <c r="J641" s="5"/>
      <c r="L641" s="5"/>
      <c r="M641" s="6"/>
      <c r="N641" s="6"/>
      <c r="O641" s="5"/>
      <c r="AI641" s="3"/>
      <c r="AJ641" s="3"/>
    </row>
    <row r="642" spans="1:36" ht="25.5" customHeight="1">
      <c r="B642" s="185" t="s">
        <v>1</v>
      </c>
      <c r="C642" s="186"/>
      <c r="D642" s="186"/>
      <c r="E642" s="186"/>
      <c r="F642" s="186"/>
      <c r="G642" s="186"/>
      <c r="I642" s="7" t="s">
        <v>2</v>
      </c>
      <c r="J642" s="7" t="s">
        <v>3</v>
      </c>
      <c r="K642" s="8" t="s">
        <v>4</v>
      </c>
      <c r="L642" s="7" t="s">
        <v>5</v>
      </c>
      <c r="M642" s="9" t="s">
        <v>6</v>
      </c>
      <c r="N642" s="9" t="s">
        <v>7</v>
      </c>
      <c r="O642" s="5"/>
      <c r="AI642" s="3"/>
      <c r="AJ642" s="3"/>
    </row>
    <row r="643" spans="1:36" ht="12.75" customHeight="1">
      <c r="A643" s="12" t="s">
        <v>9</v>
      </c>
      <c r="B643" s="13">
        <v>1</v>
      </c>
      <c r="C643" s="13">
        <v>2</v>
      </c>
      <c r="D643" s="13">
        <v>3</v>
      </c>
      <c r="E643" s="13">
        <v>4</v>
      </c>
      <c r="F643" s="13">
        <v>5</v>
      </c>
      <c r="G643" s="13">
        <v>6</v>
      </c>
      <c r="H643" s="14" t="s">
        <v>10</v>
      </c>
      <c r="I643" s="41"/>
      <c r="J643" s="15"/>
      <c r="K643" s="16"/>
      <c r="L643" s="17"/>
      <c r="M643" s="6"/>
      <c r="N643" s="6"/>
      <c r="O643" s="5"/>
      <c r="AI643" s="3"/>
      <c r="AJ643" s="3"/>
    </row>
    <row r="644" spans="1:36" ht="12.75" customHeight="1">
      <c r="A644" s="31" t="s">
        <v>83</v>
      </c>
      <c r="B644" s="13">
        <v>70</v>
      </c>
      <c r="C644" s="13"/>
      <c r="D644" s="13"/>
      <c r="E644" s="13"/>
      <c r="F644" s="13"/>
      <c r="G644" s="13"/>
      <c r="H644" s="19"/>
      <c r="I644" s="41"/>
      <c r="J644" s="15"/>
      <c r="K644" s="16"/>
      <c r="L644" s="17"/>
      <c r="M644" s="20">
        <f>B644</f>
        <v>70</v>
      </c>
      <c r="N644" s="6"/>
      <c r="O644" s="5"/>
      <c r="AI644" s="3"/>
      <c r="AJ644" s="3"/>
    </row>
    <row r="645" spans="1:36" ht="12.75" customHeight="1">
      <c r="A645" s="32">
        <v>1602</v>
      </c>
      <c r="B645" s="13"/>
      <c r="C645" s="13">
        <v>35</v>
      </c>
      <c r="D645" s="13"/>
      <c r="E645" s="13"/>
      <c r="F645" s="13"/>
      <c r="G645" s="13"/>
      <c r="H645" s="33"/>
      <c r="I645" s="41"/>
      <c r="J645" s="41"/>
      <c r="K645" s="41"/>
      <c r="L645" s="17">
        <f>C645/B644</f>
        <v>0.5</v>
      </c>
      <c r="M645" s="20">
        <v>35</v>
      </c>
      <c r="N645" s="3">
        <f t="shared" ref="N645:N649" si="112">M645/M644</f>
        <v>0.5</v>
      </c>
      <c r="O645" s="5">
        <f t="shared" ref="O645:O649" si="113">100%-N645</f>
        <v>0.5</v>
      </c>
      <c r="AI645" s="3"/>
      <c r="AJ645" s="3"/>
    </row>
    <row r="646" spans="1:36" ht="12.75" customHeight="1">
      <c r="A646" s="32">
        <v>1701</v>
      </c>
      <c r="D646" s="32">
        <v>26</v>
      </c>
      <c r="I646" s="5"/>
      <c r="J646" s="5"/>
      <c r="L646" s="5">
        <f>D646/C645</f>
        <v>0.74285714285714288</v>
      </c>
      <c r="M646" s="20">
        <v>32</v>
      </c>
      <c r="N646" s="3">
        <f t="shared" si="112"/>
        <v>0.91428571428571426</v>
      </c>
      <c r="O646" s="5">
        <f t="shared" si="113"/>
        <v>8.5714285714285743E-2</v>
      </c>
      <c r="P646" s="3">
        <f>M646/M644</f>
        <v>0.45714285714285713</v>
      </c>
      <c r="AI646" s="3"/>
      <c r="AJ646" s="3"/>
    </row>
    <row r="647" spans="1:36" ht="12.75" customHeight="1">
      <c r="A647" s="32">
        <v>1702</v>
      </c>
      <c r="E647" s="32">
        <v>16</v>
      </c>
      <c r="I647" s="5"/>
      <c r="J647" s="5"/>
      <c r="L647" s="5">
        <f>E647/D646</f>
        <v>0.61538461538461542</v>
      </c>
      <c r="M647" s="20">
        <v>25</v>
      </c>
      <c r="N647" s="3">
        <f t="shared" si="112"/>
        <v>0.78125</v>
      </c>
      <c r="O647" s="5">
        <f t="shared" si="113"/>
        <v>0.21875</v>
      </c>
      <c r="AI647" s="3"/>
      <c r="AJ647" s="3"/>
    </row>
    <row r="648" spans="1:36" ht="12.75" customHeight="1">
      <c r="A648" s="32">
        <v>1801</v>
      </c>
      <c r="F648" s="32">
        <v>12</v>
      </c>
      <c r="I648" s="5"/>
      <c r="J648" s="5"/>
      <c r="L648" s="5">
        <f>F648/E647</f>
        <v>0.75</v>
      </c>
      <c r="M648" s="20">
        <v>20</v>
      </c>
      <c r="N648" s="3">
        <f t="shared" si="112"/>
        <v>0.8</v>
      </c>
      <c r="O648" s="5">
        <f t="shared" si="113"/>
        <v>0.19999999999999996</v>
      </c>
      <c r="AI648" s="3"/>
      <c r="AJ648" s="3"/>
    </row>
    <row r="649" spans="1:36" ht="12.75" customHeight="1">
      <c r="A649" s="69">
        <v>1802</v>
      </c>
      <c r="B649" s="69"/>
      <c r="C649" s="69"/>
      <c r="D649" s="69"/>
      <c r="E649" s="69"/>
      <c r="F649" s="69"/>
      <c r="G649" s="69">
        <v>10</v>
      </c>
      <c r="H649" s="69">
        <v>3</v>
      </c>
      <c r="I649" s="70"/>
      <c r="J649" s="70"/>
      <c r="K649" s="69"/>
      <c r="L649" s="70"/>
      <c r="M649" s="111">
        <v>13</v>
      </c>
      <c r="N649" s="72">
        <f t="shared" si="112"/>
        <v>0.65</v>
      </c>
      <c r="O649" s="70">
        <f t="shared" si="113"/>
        <v>0.35</v>
      </c>
      <c r="AI649" s="3"/>
      <c r="AJ649" s="3"/>
    </row>
    <row r="650" spans="1:36" ht="12.75" customHeight="1">
      <c r="A650" s="32">
        <v>1901</v>
      </c>
      <c r="G650" s="32">
        <v>9</v>
      </c>
      <c r="H650" s="32">
        <v>4</v>
      </c>
      <c r="I650" s="5"/>
      <c r="J650" s="5"/>
      <c r="L650" s="5"/>
      <c r="M650" s="20">
        <v>9</v>
      </c>
      <c r="N650" s="3"/>
      <c r="O650" s="5"/>
      <c r="AI650" s="3"/>
      <c r="AJ650" s="3"/>
    </row>
    <row r="651" spans="1:36" ht="12.75" customHeight="1">
      <c r="A651" s="32">
        <v>1902</v>
      </c>
      <c r="G651" s="32">
        <v>4</v>
      </c>
      <c r="H651" s="32">
        <v>3</v>
      </c>
      <c r="I651" s="5"/>
      <c r="J651" s="5"/>
      <c r="L651" s="5"/>
      <c r="M651" s="20">
        <v>5</v>
      </c>
      <c r="N651" s="3"/>
      <c r="O651" s="5"/>
      <c r="AI651" s="3"/>
      <c r="AJ651" s="3"/>
    </row>
    <row r="652" spans="1:36" ht="12.75" customHeight="1">
      <c r="A652" s="32">
        <v>2001</v>
      </c>
      <c r="G652" s="32">
        <v>2</v>
      </c>
      <c r="H652" s="32">
        <v>2</v>
      </c>
      <c r="I652" s="5"/>
      <c r="J652" s="5"/>
      <c r="L652" s="5"/>
      <c r="M652" s="20">
        <v>2</v>
      </c>
      <c r="N652" s="3"/>
      <c r="O652" s="5"/>
      <c r="AI652" s="3"/>
      <c r="AJ652" s="3"/>
    </row>
    <row r="653" spans="1:36" ht="12.75" customHeight="1">
      <c r="I653" s="5"/>
      <c r="J653" s="5"/>
      <c r="L653" s="5"/>
      <c r="M653" s="6"/>
      <c r="N653" s="6"/>
      <c r="O653" s="5"/>
      <c r="AI653" s="3"/>
      <c r="AJ653" s="3"/>
    </row>
    <row r="654" spans="1:36" ht="12.75" customHeight="1">
      <c r="H654" s="32">
        <f>SUM(H649:H653)</f>
        <v>12</v>
      </c>
      <c r="I654" s="5">
        <f>H649/B644</f>
        <v>4.2857142857142858E-2</v>
      </c>
      <c r="J654" s="5">
        <f>H654/B644</f>
        <v>0.17142857142857143</v>
      </c>
      <c r="K654" s="5">
        <f>J654-I654</f>
        <v>0.12857142857142856</v>
      </c>
      <c r="L654" s="5"/>
      <c r="M654" s="6"/>
      <c r="N654" s="6"/>
      <c r="O654" s="5"/>
      <c r="AI654" s="3"/>
      <c r="AJ654" s="3"/>
    </row>
    <row r="655" spans="1:36" ht="12.75" customHeight="1">
      <c r="I655" s="5"/>
      <c r="J655" s="5"/>
      <c r="L655" s="5"/>
      <c r="M655" s="6"/>
      <c r="N655" s="6"/>
      <c r="O655" s="5"/>
      <c r="AI655" s="3"/>
      <c r="AJ655" s="3"/>
    </row>
    <row r="656" spans="1:36" ht="12.75" customHeight="1">
      <c r="A656" s="44" t="s">
        <v>96</v>
      </c>
      <c r="I656" s="5"/>
      <c r="J656" s="5"/>
      <c r="L656" s="5"/>
      <c r="M656" s="6"/>
      <c r="N656" s="6"/>
      <c r="O656" s="5"/>
      <c r="AI656" s="3"/>
      <c r="AJ656" s="3"/>
    </row>
    <row r="657" spans="1:36" ht="25.5" customHeight="1">
      <c r="B657" s="185" t="s">
        <v>1</v>
      </c>
      <c r="C657" s="186"/>
      <c r="D657" s="186"/>
      <c r="E657" s="186"/>
      <c r="F657" s="186"/>
      <c r="G657" s="186"/>
      <c r="I657" s="7" t="s">
        <v>2</v>
      </c>
      <c r="J657" s="7" t="s">
        <v>3</v>
      </c>
      <c r="K657" s="8" t="s">
        <v>4</v>
      </c>
      <c r="L657" s="7" t="s">
        <v>5</v>
      </c>
      <c r="M657" s="9" t="s">
        <v>6</v>
      </c>
      <c r="N657" s="9" t="s">
        <v>7</v>
      </c>
      <c r="O657" s="5"/>
      <c r="AI657" s="3"/>
      <c r="AJ657" s="3"/>
    </row>
    <row r="658" spans="1:36" ht="12.75" customHeight="1">
      <c r="A658" s="12" t="s">
        <v>9</v>
      </c>
      <c r="B658" s="13">
        <v>1</v>
      </c>
      <c r="C658" s="13">
        <v>2</v>
      </c>
      <c r="D658" s="13">
        <v>3</v>
      </c>
      <c r="E658" s="13">
        <v>4</v>
      </c>
      <c r="F658" s="13">
        <v>5</v>
      </c>
      <c r="G658" s="13">
        <v>6</v>
      </c>
      <c r="H658" s="14" t="s">
        <v>10</v>
      </c>
      <c r="I658" s="41"/>
      <c r="J658" s="15"/>
      <c r="K658" s="16"/>
      <c r="L658" s="17"/>
      <c r="M658" s="6"/>
      <c r="N658" s="6"/>
      <c r="O658" s="5"/>
      <c r="AI658" s="3"/>
      <c r="AJ658" s="3"/>
    </row>
    <row r="659" spans="1:36" ht="12.75" customHeight="1">
      <c r="A659" s="31" t="s">
        <v>97</v>
      </c>
      <c r="B659" s="13">
        <v>658</v>
      </c>
      <c r="C659" s="13"/>
      <c r="D659" s="13"/>
      <c r="E659" s="13"/>
      <c r="F659" s="13"/>
      <c r="G659" s="13"/>
      <c r="H659" s="19"/>
      <c r="I659" s="41"/>
      <c r="J659" s="15"/>
      <c r="K659" s="16"/>
      <c r="L659" s="17"/>
      <c r="M659" s="20">
        <f>B659</f>
        <v>658</v>
      </c>
      <c r="N659" s="6"/>
      <c r="O659" s="5"/>
      <c r="AI659" s="3"/>
      <c r="AJ659" s="3"/>
    </row>
    <row r="660" spans="1:36" ht="12.75" customHeight="1">
      <c r="A660" s="32">
        <v>1701</v>
      </c>
      <c r="B660" s="13"/>
      <c r="C660" s="13">
        <v>391</v>
      </c>
      <c r="D660" s="13"/>
      <c r="E660" s="13"/>
      <c r="F660" s="13"/>
      <c r="G660" s="13"/>
      <c r="H660" s="33"/>
      <c r="I660" s="41"/>
      <c r="J660" s="41"/>
      <c r="K660" s="41"/>
      <c r="L660" s="17">
        <f>C660/B659</f>
        <v>0.5942249240121581</v>
      </c>
      <c r="M660" s="20">
        <v>399</v>
      </c>
      <c r="N660" s="3">
        <f t="shared" ref="N660:N663" si="114">M660/M659</f>
        <v>0.6063829787234043</v>
      </c>
      <c r="O660" s="5">
        <f t="shared" ref="O660:O663" si="115">100%-N660</f>
        <v>0.3936170212765957</v>
      </c>
      <c r="AI660" s="3"/>
      <c r="AJ660" s="3"/>
    </row>
    <row r="661" spans="1:36" ht="12.75" customHeight="1">
      <c r="A661" s="32">
        <v>1702</v>
      </c>
      <c r="D661" s="32">
        <v>364</v>
      </c>
      <c r="I661" s="5"/>
      <c r="J661" s="5"/>
      <c r="L661" s="5">
        <f>D661/C660</f>
        <v>0.93094629156010233</v>
      </c>
      <c r="M661" s="20">
        <v>375</v>
      </c>
      <c r="N661" s="3">
        <f t="shared" si="114"/>
        <v>0.93984962406015038</v>
      </c>
      <c r="O661" s="5">
        <f t="shared" si="115"/>
        <v>6.0150375939849621E-2</v>
      </c>
      <c r="P661" s="3">
        <f>M661/M659</f>
        <v>0.56990881458966569</v>
      </c>
      <c r="AI661" s="3"/>
      <c r="AJ661" s="3"/>
    </row>
    <row r="662" spans="1:36" ht="12.75" customHeight="1">
      <c r="A662" s="32">
        <v>1801</v>
      </c>
      <c r="E662" s="32">
        <v>331</v>
      </c>
      <c r="I662" s="5"/>
      <c r="J662" s="5"/>
      <c r="L662" s="5">
        <f>E662/D661</f>
        <v>0.90934065934065933</v>
      </c>
      <c r="M662" s="20">
        <v>358</v>
      </c>
      <c r="N662" s="3">
        <f t="shared" si="114"/>
        <v>0.95466666666666666</v>
      </c>
      <c r="O662" s="5">
        <f t="shared" si="115"/>
        <v>4.5333333333333337E-2</v>
      </c>
      <c r="AI662" s="3"/>
      <c r="AJ662" s="3"/>
    </row>
    <row r="663" spans="1:36" ht="12.75" customHeight="1">
      <c r="A663" s="32">
        <v>1802</v>
      </c>
      <c r="F663" s="32">
        <v>307</v>
      </c>
      <c r="I663" s="5"/>
      <c r="J663" s="5"/>
      <c r="L663" s="5">
        <f>F663/E662</f>
        <v>0.92749244712990941</v>
      </c>
      <c r="M663" s="20">
        <v>331</v>
      </c>
      <c r="N663" s="3">
        <f t="shared" si="114"/>
        <v>0.92458100558659218</v>
      </c>
      <c r="O663" s="5">
        <f t="shared" si="115"/>
        <v>7.5418994413407825E-2</v>
      </c>
      <c r="AI663" s="3"/>
      <c r="AJ663" s="3"/>
    </row>
    <row r="664" spans="1:36" ht="12.75" customHeight="1">
      <c r="A664" s="69">
        <v>1901</v>
      </c>
      <c r="B664" s="69"/>
      <c r="C664" s="69"/>
      <c r="D664" s="69"/>
      <c r="E664" s="69"/>
      <c r="F664" s="69"/>
      <c r="G664" s="69">
        <v>307</v>
      </c>
      <c r="H664" s="69">
        <v>201</v>
      </c>
      <c r="I664" s="70"/>
      <c r="J664" s="70"/>
      <c r="K664" s="69"/>
      <c r="L664" s="70">
        <f>G664/F663</f>
        <v>1</v>
      </c>
      <c r="M664" s="111">
        <v>331</v>
      </c>
      <c r="N664" s="71"/>
      <c r="O664" s="70"/>
      <c r="AI664" s="3"/>
      <c r="AJ664" s="3"/>
    </row>
    <row r="665" spans="1:36" ht="12.75" customHeight="1">
      <c r="A665" s="32">
        <v>1902</v>
      </c>
      <c r="G665" s="32">
        <v>83</v>
      </c>
      <c r="H665" s="32">
        <v>46</v>
      </c>
      <c r="I665" s="5"/>
      <c r="J665" s="5"/>
      <c r="L665" s="5"/>
      <c r="M665" s="6">
        <v>100</v>
      </c>
      <c r="N665" s="6"/>
      <c r="O665" s="5"/>
      <c r="AI665" s="3"/>
      <c r="AJ665" s="3"/>
    </row>
    <row r="666" spans="1:36" ht="12.75" customHeight="1">
      <c r="A666" s="32">
        <v>2001</v>
      </c>
      <c r="G666" s="32">
        <v>38</v>
      </c>
      <c r="H666" s="32">
        <v>35</v>
      </c>
      <c r="I666" s="5"/>
      <c r="J666" s="5"/>
      <c r="L666" s="5"/>
      <c r="M666" s="6">
        <v>42</v>
      </c>
      <c r="N666" s="6"/>
      <c r="O666" s="5"/>
      <c r="AI666" s="3"/>
      <c r="AJ666" s="3"/>
    </row>
    <row r="667" spans="1:36" ht="12.75" customHeight="1">
      <c r="A667" s="32">
        <v>2002</v>
      </c>
      <c r="G667" s="32">
        <v>5</v>
      </c>
      <c r="H667" s="32">
        <v>5</v>
      </c>
      <c r="I667" s="5"/>
      <c r="J667" s="5"/>
      <c r="L667" s="5"/>
      <c r="M667" s="6">
        <v>5</v>
      </c>
      <c r="N667" s="6"/>
      <c r="O667" s="5"/>
      <c r="AI667" s="3"/>
      <c r="AJ667" s="3"/>
    </row>
    <row r="668" spans="1:36" ht="12.75" customHeight="1">
      <c r="A668" s="32">
        <v>2101</v>
      </c>
      <c r="G668" s="32">
        <v>1</v>
      </c>
      <c r="H668" s="32">
        <v>1</v>
      </c>
      <c r="I668" s="5"/>
      <c r="J668" s="5"/>
      <c r="L668" s="5"/>
      <c r="M668" s="6">
        <v>1</v>
      </c>
      <c r="N668" s="6"/>
      <c r="O668" s="5"/>
      <c r="AI668" s="3"/>
      <c r="AJ668" s="3"/>
    </row>
    <row r="669" spans="1:36" ht="12.75" customHeight="1">
      <c r="H669" s="32">
        <f>SUM(H664:H668)</f>
        <v>288</v>
      </c>
      <c r="I669" s="5">
        <f>H664/B659</f>
        <v>0.30547112462006076</v>
      </c>
      <c r="J669" s="5">
        <f>H669/B659</f>
        <v>0.43768996960486323</v>
      </c>
      <c r="K669" s="5">
        <f>J669-I669</f>
        <v>0.13221884498480246</v>
      </c>
      <c r="L669" s="5"/>
      <c r="M669" s="6"/>
      <c r="N669" s="6"/>
      <c r="O669" s="5"/>
      <c r="AI669" s="3"/>
      <c r="AJ669" s="3"/>
    </row>
    <row r="670" spans="1:36" ht="12.75" customHeight="1">
      <c r="I670" s="5"/>
      <c r="J670" s="5"/>
      <c r="L670" s="5"/>
      <c r="M670" s="6"/>
      <c r="N670" s="6"/>
      <c r="O670" s="5"/>
      <c r="AI670" s="3"/>
      <c r="AJ670" s="3"/>
    </row>
    <row r="671" spans="1:36" ht="26.25" customHeight="1">
      <c r="A671" s="157" t="s">
        <v>99</v>
      </c>
      <c r="C671" s="158"/>
      <c r="D671" s="158"/>
      <c r="E671" s="158"/>
      <c r="F671" s="158"/>
      <c r="G671" s="158"/>
      <c r="H671" s="73">
        <v>1701</v>
      </c>
      <c r="I671" s="74"/>
      <c r="J671" s="74"/>
      <c r="K671" s="74"/>
      <c r="L671" s="74"/>
      <c r="M671" s="74"/>
      <c r="N671" s="32"/>
      <c r="O671" s="32"/>
      <c r="P671" s="32"/>
      <c r="AI671" s="3"/>
      <c r="AJ671" s="3"/>
    </row>
    <row r="672" spans="1:36" ht="20.25" customHeight="1">
      <c r="A672" s="180" t="s">
        <v>9</v>
      </c>
      <c r="B672" s="181" t="s">
        <v>100</v>
      </c>
      <c r="C672" s="182"/>
      <c r="D672" s="182"/>
      <c r="E672" s="182"/>
      <c r="F672" s="182"/>
      <c r="G672" s="182"/>
      <c r="H672" s="183" t="s">
        <v>10</v>
      </c>
      <c r="I672" s="177" t="s">
        <v>2</v>
      </c>
      <c r="J672" s="177" t="s">
        <v>3</v>
      </c>
      <c r="K672" s="184" t="s">
        <v>4</v>
      </c>
      <c r="L672" s="177" t="s">
        <v>5</v>
      </c>
      <c r="M672" s="175" t="s">
        <v>6</v>
      </c>
      <c r="N672" s="175" t="s">
        <v>7</v>
      </c>
      <c r="O672" s="177" t="s">
        <v>8</v>
      </c>
      <c r="P672" s="32"/>
      <c r="AI672" s="3"/>
      <c r="AJ672" s="3"/>
    </row>
    <row r="673" spans="1:36" ht="15.75" customHeight="1">
      <c r="A673" s="176"/>
      <c r="B673" s="75" t="s">
        <v>101</v>
      </c>
      <c r="C673" s="75" t="s">
        <v>102</v>
      </c>
      <c r="D673" s="75" t="s">
        <v>103</v>
      </c>
      <c r="E673" s="75" t="s">
        <v>104</v>
      </c>
      <c r="F673" s="75" t="s">
        <v>105</v>
      </c>
      <c r="G673" s="75" t="s">
        <v>106</v>
      </c>
      <c r="H673" s="176"/>
      <c r="I673" s="176"/>
      <c r="J673" s="176"/>
      <c r="K673" s="176"/>
      <c r="L673" s="176"/>
      <c r="M673" s="176"/>
      <c r="N673" s="176"/>
      <c r="O673" s="176"/>
      <c r="P673" s="32"/>
      <c r="AI673" s="3"/>
      <c r="AJ673" s="3"/>
    </row>
    <row r="674" spans="1:36" ht="15.75" customHeight="1">
      <c r="A674" s="75">
        <v>1701</v>
      </c>
      <c r="B674" s="77">
        <v>137</v>
      </c>
      <c r="C674" s="77"/>
      <c r="D674" s="77"/>
      <c r="E674" s="77"/>
      <c r="F674" s="77"/>
      <c r="G674" s="77"/>
      <c r="H674" s="78"/>
      <c r="I674" s="79"/>
      <c r="J674" s="47"/>
      <c r="K674" s="48"/>
      <c r="L674" s="17"/>
      <c r="M674" s="80">
        <f>B674</f>
        <v>137</v>
      </c>
      <c r="N674" s="43"/>
      <c r="O674" s="17"/>
      <c r="P674" s="32"/>
      <c r="AI674" s="3"/>
      <c r="AJ674" s="3"/>
    </row>
    <row r="675" spans="1:36" ht="15.75" customHeight="1">
      <c r="A675" s="75" t="s">
        <v>107</v>
      </c>
      <c r="B675" s="77"/>
      <c r="C675" s="77">
        <v>63</v>
      </c>
      <c r="D675" s="77"/>
      <c r="E675" s="77"/>
      <c r="F675" s="77"/>
      <c r="G675" s="77"/>
      <c r="H675" s="78"/>
      <c r="I675" s="81"/>
      <c r="J675" s="5"/>
      <c r="K675" s="82"/>
      <c r="L675" s="83">
        <f>IF(C675=0,"",C675/B674)</f>
        <v>0.45985401459854014</v>
      </c>
      <c r="M675" s="84">
        <v>64</v>
      </c>
      <c r="N675" s="85">
        <f t="shared" ref="N675:N679" si="116">IF(M675=0,"",M675/M674)</f>
        <v>0.46715328467153283</v>
      </c>
      <c r="O675" s="85">
        <f t="shared" ref="O675:O679" si="117">IF(M675=0,"",100%-N675)</f>
        <v>0.53284671532846717</v>
      </c>
      <c r="P675" s="32"/>
      <c r="AI675" s="3"/>
      <c r="AJ675" s="3"/>
    </row>
    <row r="676" spans="1:36" ht="15.75" customHeight="1">
      <c r="A676" s="75" t="s">
        <v>108</v>
      </c>
      <c r="B676" s="77"/>
      <c r="C676" s="77"/>
      <c r="D676" s="77">
        <v>54</v>
      </c>
      <c r="E676" s="77"/>
      <c r="F676" s="77"/>
      <c r="G676" s="77"/>
      <c r="H676" s="78"/>
      <c r="I676" s="81"/>
      <c r="J676" s="5"/>
      <c r="K676" s="82"/>
      <c r="L676" s="86">
        <f>IF(D676=0,"",D676/C675)</f>
        <v>0.8571428571428571</v>
      </c>
      <c r="M676" s="84">
        <v>57</v>
      </c>
      <c r="N676" s="85">
        <f t="shared" si="116"/>
        <v>0.890625</v>
      </c>
      <c r="O676" s="87">
        <f t="shared" si="117"/>
        <v>0.109375</v>
      </c>
      <c r="P676" s="11">
        <f>M676/M674</f>
        <v>0.41605839416058393</v>
      </c>
      <c r="AI676" s="3"/>
      <c r="AJ676" s="3"/>
    </row>
    <row r="677" spans="1:36" ht="15.75" customHeight="1">
      <c r="A677" s="75" t="s">
        <v>109</v>
      </c>
      <c r="B677" s="77"/>
      <c r="C677" s="77"/>
      <c r="D677" s="77"/>
      <c r="E677" s="77">
        <v>36</v>
      </c>
      <c r="F677" s="77"/>
      <c r="G677" s="77"/>
      <c r="H677" s="78"/>
      <c r="I677" s="81"/>
      <c r="J677" s="5"/>
      <c r="K677" s="82"/>
      <c r="L677" s="86">
        <f>IF(E677=0,"",E677/D676)</f>
        <v>0.66666666666666663</v>
      </c>
      <c r="M677" s="84">
        <v>43</v>
      </c>
      <c r="N677" s="85">
        <f t="shared" si="116"/>
        <v>0.75438596491228072</v>
      </c>
      <c r="O677" s="87">
        <f t="shared" si="117"/>
        <v>0.24561403508771928</v>
      </c>
      <c r="P677" s="32"/>
      <c r="AI677" s="3"/>
      <c r="AJ677" s="3"/>
    </row>
    <row r="678" spans="1:36" ht="15.75" customHeight="1">
      <c r="A678" s="75" t="s">
        <v>110</v>
      </c>
      <c r="B678" s="77"/>
      <c r="C678" s="77"/>
      <c r="D678" s="77"/>
      <c r="E678" s="77"/>
      <c r="F678" s="77">
        <v>30</v>
      </c>
      <c r="G678" s="77"/>
      <c r="H678" s="78"/>
      <c r="I678" s="81"/>
      <c r="J678" s="5"/>
      <c r="K678" s="82"/>
      <c r="L678" s="86">
        <f>IF(F678=0,"",F678/E677)</f>
        <v>0.83333333333333337</v>
      </c>
      <c r="M678" s="84">
        <v>36</v>
      </c>
      <c r="N678" s="85">
        <f t="shared" si="116"/>
        <v>0.83720930232558144</v>
      </c>
      <c r="O678" s="87">
        <f t="shared" si="117"/>
        <v>0.16279069767441856</v>
      </c>
      <c r="P678" s="32"/>
      <c r="AI678" s="3"/>
      <c r="AJ678" s="3"/>
    </row>
    <row r="679" spans="1:36" ht="15.75" customHeight="1">
      <c r="A679" s="75">
        <v>1902</v>
      </c>
      <c r="B679" s="77"/>
      <c r="C679" s="77"/>
      <c r="D679" s="77"/>
      <c r="E679" s="77"/>
      <c r="F679" s="77"/>
      <c r="G679" s="77">
        <v>21</v>
      </c>
      <c r="H679" s="78">
        <v>7</v>
      </c>
      <c r="I679" s="81"/>
      <c r="J679" s="5"/>
      <c r="K679" s="82"/>
      <c r="L679" s="86">
        <f>IF(G679=0,"",G679/F678)</f>
        <v>0.7</v>
      </c>
      <c r="M679" s="88">
        <v>29</v>
      </c>
      <c r="N679" s="85">
        <f t="shared" si="116"/>
        <v>0.80555555555555558</v>
      </c>
      <c r="O679" s="87">
        <f t="shared" si="117"/>
        <v>0.19444444444444442</v>
      </c>
      <c r="P679" s="32"/>
      <c r="AI679" s="3"/>
      <c r="AJ679" s="3"/>
    </row>
    <row r="680" spans="1:36" ht="15.75" customHeight="1">
      <c r="A680" s="89" t="s">
        <v>111</v>
      </c>
      <c r="B680" s="77"/>
      <c r="C680" s="77"/>
      <c r="D680" s="77"/>
      <c r="E680" s="77"/>
      <c r="F680" s="77"/>
      <c r="G680" s="77">
        <v>15</v>
      </c>
      <c r="H680" s="78">
        <v>14</v>
      </c>
      <c r="I680" s="81"/>
      <c r="J680" s="5"/>
      <c r="K680" s="32"/>
      <c r="L680" s="90"/>
      <c r="M680" s="88">
        <v>17</v>
      </c>
      <c r="N680" s="91"/>
      <c r="O680" s="92"/>
      <c r="P680" s="32"/>
      <c r="AI680" s="3"/>
      <c r="AJ680" s="3"/>
    </row>
    <row r="681" spans="1:36" ht="15.75" customHeight="1">
      <c r="A681" s="89" t="s">
        <v>112</v>
      </c>
      <c r="B681" s="77"/>
      <c r="C681" s="77"/>
      <c r="D681" s="77"/>
      <c r="E681" s="77"/>
      <c r="F681" s="77"/>
      <c r="G681" s="77">
        <v>3</v>
      </c>
      <c r="H681" s="78">
        <v>3</v>
      </c>
      <c r="I681" s="81"/>
      <c r="J681" s="5"/>
      <c r="K681" s="32"/>
      <c r="L681" s="90"/>
      <c r="M681" s="88">
        <v>3</v>
      </c>
      <c r="N681" s="91"/>
      <c r="O681" s="92"/>
      <c r="P681" s="32"/>
      <c r="AI681" s="3"/>
      <c r="AJ681" s="3"/>
    </row>
    <row r="682" spans="1:36" ht="15.75" customHeight="1">
      <c r="A682" s="89" t="s">
        <v>113</v>
      </c>
      <c r="B682" s="77"/>
      <c r="C682" s="77"/>
      <c r="D682" s="77"/>
      <c r="E682" s="77"/>
      <c r="F682" s="77"/>
      <c r="G682" s="77"/>
      <c r="H682" s="78"/>
      <c r="I682" s="81"/>
      <c r="J682" s="5"/>
      <c r="K682" s="32"/>
      <c r="L682" s="90"/>
      <c r="M682" s="88"/>
      <c r="N682" s="91"/>
      <c r="O682" s="92"/>
      <c r="P682" s="32"/>
      <c r="AI682" s="3"/>
      <c r="AJ682" s="3"/>
    </row>
    <row r="683" spans="1:36" ht="15.75" customHeight="1">
      <c r="A683" s="89" t="s">
        <v>115</v>
      </c>
      <c r="B683" s="77"/>
      <c r="C683" s="77"/>
      <c r="D683" s="77"/>
      <c r="E683" s="77"/>
      <c r="F683" s="77"/>
      <c r="G683" s="77"/>
      <c r="H683" s="78"/>
      <c r="I683" s="93"/>
      <c r="J683" s="70"/>
      <c r="K683" s="69"/>
      <c r="L683" s="94"/>
      <c r="M683" s="88"/>
      <c r="N683" s="95"/>
      <c r="O683" s="96"/>
      <c r="P683" s="32"/>
      <c r="AI683" s="3"/>
      <c r="AJ683" s="3"/>
    </row>
    <row r="684" spans="1:36" ht="18" customHeight="1">
      <c r="A684" s="31"/>
      <c r="B684" s="32"/>
      <c r="C684" s="172" t="s">
        <v>114</v>
      </c>
      <c r="D684" s="173"/>
      <c r="E684" s="173"/>
      <c r="F684" s="173"/>
      <c r="G684" s="174"/>
      <c r="H684" s="97">
        <f>SUM(H674:H683)</f>
        <v>24</v>
      </c>
      <c r="I684" s="98">
        <f>H679/B674</f>
        <v>5.1094890510948905E-2</v>
      </c>
      <c r="J684" s="98">
        <f>IF(H684=0,"",H684/B674)</f>
        <v>0.17518248175182483</v>
      </c>
      <c r="K684" s="98">
        <f>IF(H679=0,"",J684-I684)</f>
        <v>0.12408759124087593</v>
      </c>
      <c r="L684" s="5"/>
      <c r="M684" s="32"/>
      <c r="N684" s="23"/>
      <c r="O684" s="5"/>
      <c r="P684" s="32"/>
      <c r="AI684" s="3"/>
      <c r="AJ684" s="3"/>
    </row>
    <row r="685" spans="1:36" ht="12.75" customHeight="1">
      <c r="I685" s="5"/>
      <c r="J685" s="5"/>
      <c r="L685" s="5"/>
      <c r="M685" s="6"/>
      <c r="N685" s="6"/>
      <c r="O685" s="5"/>
      <c r="AI685" s="3"/>
      <c r="AJ685" s="3"/>
    </row>
    <row r="686" spans="1:36" ht="12.75" customHeight="1">
      <c r="I686" s="5"/>
      <c r="J686" s="5"/>
      <c r="L686" s="5"/>
      <c r="M686" s="6"/>
      <c r="N686" s="6"/>
      <c r="O686" s="5"/>
      <c r="AI686" s="3"/>
      <c r="AJ686" s="3"/>
    </row>
    <row r="687" spans="1:36" ht="26.25" customHeight="1">
      <c r="A687" s="157" t="s">
        <v>99</v>
      </c>
      <c r="C687" s="158"/>
      <c r="D687" s="158"/>
      <c r="E687" s="158"/>
      <c r="F687" s="158"/>
      <c r="G687" s="158"/>
      <c r="H687" s="73">
        <v>1702</v>
      </c>
      <c r="I687" s="74"/>
      <c r="J687" s="74"/>
      <c r="K687" s="74"/>
      <c r="L687" s="74"/>
      <c r="M687" s="74"/>
      <c r="N687" s="32"/>
      <c r="O687" s="32"/>
      <c r="P687" s="32"/>
      <c r="AI687" s="3"/>
      <c r="AJ687" s="3"/>
    </row>
    <row r="688" spans="1:36" ht="20.25" customHeight="1">
      <c r="A688" s="180" t="s">
        <v>9</v>
      </c>
      <c r="B688" s="181" t="s">
        <v>100</v>
      </c>
      <c r="C688" s="182"/>
      <c r="D688" s="182"/>
      <c r="E688" s="182"/>
      <c r="F688" s="182"/>
      <c r="G688" s="182"/>
      <c r="H688" s="183" t="s">
        <v>10</v>
      </c>
      <c r="I688" s="177" t="s">
        <v>2</v>
      </c>
      <c r="J688" s="177" t="s">
        <v>3</v>
      </c>
      <c r="K688" s="184" t="s">
        <v>4</v>
      </c>
      <c r="L688" s="177" t="s">
        <v>5</v>
      </c>
      <c r="M688" s="175" t="s">
        <v>6</v>
      </c>
      <c r="N688" s="175" t="s">
        <v>7</v>
      </c>
      <c r="O688" s="177" t="s">
        <v>8</v>
      </c>
      <c r="P688" s="32"/>
      <c r="AI688" s="3"/>
      <c r="AJ688" s="3"/>
    </row>
    <row r="689" spans="1:36" ht="15.75" customHeight="1">
      <c r="A689" s="176"/>
      <c r="B689" s="75" t="s">
        <v>101</v>
      </c>
      <c r="C689" s="75" t="s">
        <v>102</v>
      </c>
      <c r="D689" s="75" t="s">
        <v>103</v>
      </c>
      <c r="E689" s="75" t="s">
        <v>104</v>
      </c>
      <c r="F689" s="75" t="s">
        <v>105</v>
      </c>
      <c r="G689" s="75" t="s">
        <v>106</v>
      </c>
      <c r="H689" s="176"/>
      <c r="I689" s="176"/>
      <c r="J689" s="176"/>
      <c r="K689" s="176"/>
      <c r="L689" s="176"/>
      <c r="M689" s="176"/>
      <c r="N689" s="176"/>
      <c r="O689" s="176"/>
      <c r="P689" s="32"/>
      <c r="AI689" s="3"/>
      <c r="AJ689" s="3"/>
    </row>
    <row r="690" spans="1:36" ht="15.75" customHeight="1">
      <c r="A690" s="75" t="s">
        <v>107</v>
      </c>
      <c r="B690" s="77">
        <v>653</v>
      </c>
      <c r="C690" s="77"/>
      <c r="D690" s="77"/>
      <c r="E690" s="77"/>
      <c r="F690" s="77"/>
      <c r="G690" s="77"/>
      <c r="H690" s="78"/>
      <c r="I690" s="79"/>
      <c r="J690" s="47"/>
      <c r="K690" s="48"/>
      <c r="L690" s="17"/>
      <c r="M690" s="80">
        <f>B690</f>
        <v>653</v>
      </c>
      <c r="N690" s="43"/>
      <c r="O690" s="17"/>
      <c r="P690" s="32"/>
      <c r="AI690" s="3"/>
      <c r="AJ690" s="3"/>
    </row>
    <row r="691" spans="1:36" ht="15.75" customHeight="1">
      <c r="A691" s="75" t="s">
        <v>108</v>
      </c>
      <c r="B691" s="77"/>
      <c r="C691" s="77">
        <v>460</v>
      </c>
      <c r="D691" s="77"/>
      <c r="E691" s="77"/>
      <c r="F691" s="77"/>
      <c r="G691" s="77"/>
      <c r="H691" s="78"/>
      <c r="I691" s="81"/>
      <c r="J691" s="5"/>
      <c r="K691" s="82"/>
      <c r="L691" s="83">
        <f>IF(C691=0,"",C691/B690)</f>
        <v>0.70444104134762631</v>
      </c>
      <c r="M691" s="84">
        <v>464</v>
      </c>
      <c r="N691" s="85">
        <f t="shared" ref="N691:N695" si="118">IF(M691=0,"",M691/M690)</f>
        <v>0.71056661562021439</v>
      </c>
      <c r="O691" s="85">
        <f t="shared" ref="O691:O695" si="119">IF(M691=0,"",100%-N691)</f>
        <v>0.28943338437978561</v>
      </c>
      <c r="P691" s="32"/>
      <c r="AI691" s="3"/>
      <c r="AJ691" s="3"/>
    </row>
    <row r="692" spans="1:36" ht="15.75" customHeight="1">
      <c r="A692" s="75" t="s">
        <v>109</v>
      </c>
      <c r="B692" s="77"/>
      <c r="C692" s="77"/>
      <c r="D692" s="77">
        <v>425</v>
      </c>
      <c r="E692" s="77"/>
      <c r="F692" s="77"/>
      <c r="G692" s="77"/>
      <c r="H692" s="78"/>
      <c r="I692" s="81"/>
      <c r="J692" s="5"/>
      <c r="K692" s="82"/>
      <c r="L692" s="86">
        <f>IF(D692=0,"",D692/C691)</f>
        <v>0.92391304347826086</v>
      </c>
      <c r="M692" s="84">
        <v>438</v>
      </c>
      <c r="N692" s="87">
        <f t="shared" si="118"/>
        <v>0.94396551724137934</v>
      </c>
      <c r="O692" s="87">
        <f t="shared" si="119"/>
        <v>5.6034482758620663E-2</v>
      </c>
      <c r="P692" s="11">
        <f>M692/M690</f>
        <v>0.67075038284839206</v>
      </c>
      <c r="AI692" s="3"/>
      <c r="AJ692" s="3"/>
    </row>
    <row r="693" spans="1:36" ht="15.75" customHeight="1">
      <c r="A693" s="75" t="s">
        <v>110</v>
      </c>
      <c r="B693" s="77"/>
      <c r="C693" s="77"/>
      <c r="D693" s="77"/>
      <c r="E693" s="77">
        <v>389</v>
      </c>
      <c r="F693" s="77"/>
      <c r="G693" s="77"/>
      <c r="H693" s="78"/>
      <c r="I693" s="81"/>
      <c r="J693" s="5"/>
      <c r="K693" s="82"/>
      <c r="L693" s="86">
        <f>IF(E693=0,"",E693/D692)</f>
        <v>0.91529411764705881</v>
      </c>
      <c r="M693" s="84">
        <v>412</v>
      </c>
      <c r="N693" s="87">
        <f t="shared" si="118"/>
        <v>0.94063926940639264</v>
      </c>
      <c r="O693" s="87">
        <f t="shared" si="119"/>
        <v>5.9360730593607358E-2</v>
      </c>
      <c r="P693" s="32"/>
      <c r="AI693" s="3"/>
      <c r="AJ693" s="3"/>
    </row>
    <row r="694" spans="1:36" ht="15.75" customHeight="1">
      <c r="A694" s="75">
        <v>1902</v>
      </c>
      <c r="B694" s="77"/>
      <c r="C694" s="77"/>
      <c r="D694" s="77"/>
      <c r="E694" s="77"/>
      <c r="F694" s="77">
        <v>375</v>
      </c>
      <c r="G694" s="77"/>
      <c r="H694" s="78"/>
      <c r="I694" s="81"/>
      <c r="J694" s="5"/>
      <c r="K694" s="82"/>
      <c r="L694" s="86">
        <f>IF(F694=0,"",F694/E693)</f>
        <v>0.96401028277634959</v>
      </c>
      <c r="M694" s="84">
        <v>393</v>
      </c>
      <c r="N694" s="87">
        <f t="shared" si="118"/>
        <v>0.95388349514563109</v>
      </c>
      <c r="O694" s="87">
        <f t="shared" si="119"/>
        <v>4.6116504854368912E-2</v>
      </c>
      <c r="P694" s="32"/>
      <c r="AI694" s="3"/>
      <c r="AJ694" s="3"/>
    </row>
    <row r="695" spans="1:36" ht="15.75" customHeight="1">
      <c r="A695" s="75">
        <v>2001</v>
      </c>
      <c r="B695" s="77"/>
      <c r="C695" s="77"/>
      <c r="D695" s="77"/>
      <c r="E695" s="77"/>
      <c r="F695" s="77"/>
      <c r="G695" s="77">
        <v>349</v>
      </c>
      <c r="H695" s="78">
        <v>287</v>
      </c>
      <c r="I695" s="81"/>
      <c r="J695" s="5"/>
      <c r="K695" s="82"/>
      <c r="L695" s="86">
        <f>IF(G695=0,"",G695/F694)</f>
        <v>0.93066666666666664</v>
      </c>
      <c r="M695" s="88">
        <v>372</v>
      </c>
      <c r="N695" s="87">
        <f t="shared" si="118"/>
        <v>0.94656488549618323</v>
      </c>
      <c r="O695" s="87">
        <f t="shared" si="119"/>
        <v>5.3435114503816772E-2</v>
      </c>
      <c r="P695" s="32"/>
      <c r="AI695" s="3"/>
      <c r="AJ695" s="3"/>
    </row>
    <row r="696" spans="1:36" ht="15.75" customHeight="1">
      <c r="A696" s="89" t="s">
        <v>112</v>
      </c>
      <c r="B696" s="77"/>
      <c r="C696" s="77"/>
      <c r="D696" s="77"/>
      <c r="E696" s="77"/>
      <c r="F696" s="77"/>
      <c r="G696" s="77">
        <v>75</v>
      </c>
      <c r="H696" s="78">
        <v>62</v>
      </c>
      <c r="I696" s="81"/>
      <c r="J696" s="5"/>
      <c r="K696" s="32"/>
      <c r="L696" s="90"/>
      <c r="M696" s="88">
        <v>84</v>
      </c>
      <c r="N696" s="91"/>
      <c r="O696" s="92"/>
      <c r="P696" s="32"/>
      <c r="AI696" s="3"/>
      <c r="AJ696" s="3"/>
    </row>
    <row r="697" spans="1:36" ht="15.75" customHeight="1">
      <c r="A697" s="89" t="s">
        <v>113</v>
      </c>
      <c r="B697" s="77"/>
      <c r="C697" s="77"/>
      <c r="D697" s="77"/>
      <c r="E697" s="77"/>
      <c r="F697" s="77"/>
      <c r="G697" s="77">
        <v>26</v>
      </c>
      <c r="H697" s="78">
        <v>19</v>
      </c>
      <c r="I697" s="81"/>
      <c r="J697" s="5"/>
      <c r="K697" s="32"/>
      <c r="L697" s="90"/>
      <c r="M697" s="88">
        <v>31</v>
      </c>
      <c r="N697" s="91"/>
      <c r="O697" s="92"/>
      <c r="P697" s="32"/>
      <c r="AI697" s="3"/>
      <c r="AJ697" s="3"/>
    </row>
    <row r="698" spans="1:36" ht="15.75" customHeight="1">
      <c r="A698" s="89" t="s">
        <v>115</v>
      </c>
      <c r="B698" s="77"/>
      <c r="C698" s="77"/>
      <c r="D698" s="77"/>
      <c r="E698" s="77"/>
      <c r="F698" s="77"/>
      <c r="G698" s="77">
        <v>5</v>
      </c>
      <c r="H698" s="78">
        <v>3</v>
      </c>
      <c r="I698" s="81"/>
      <c r="J698" s="5"/>
      <c r="K698" s="32"/>
      <c r="L698" s="90"/>
      <c r="M698" s="88">
        <v>12</v>
      </c>
      <c r="N698" s="91"/>
      <c r="O698" s="92"/>
      <c r="P698" s="32"/>
      <c r="AI698" s="3"/>
      <c r="AJ698" s="3"/>
    </row>
    <row r="699" spans="1:36" ht="15.75" customHeight="1">
      <c r="A699" s="89" t="s">
        <v>116</v>
      </c>
      <c r="B699" s="77"/>
      <c r="C699" s="77"/>
      <c r="D699" s="77"/>
      <c r="E699" s="77"/>
      <c r="F699" s="77"/>
      <c r="G699" s="77">
        <v>3</v>
      </c>
      <c r="H699" s="78">
        <v>1</v>
      </c>
      <c r="I699" s="93"/>
      <c r="J699" s="70"/>
      <c r="K699" s="69"/>
      <c r="L699" s="94"/>
      <c r="M699" s="88">
        <v>3</v>
      </c>
      <c r="N699" s="95"/>
      <c r="O699" s="96"/>
      <c r="P699" s="32"/>
      <c r="AI699" s="3"/>
      <c r="AJ699" s="3"/>
    </row>
    <row r="700" spans="1:36" ht="15.75" customHeight="1">
      <c r="A700" s="89" t="s">
        <v>117</v>
      </c>
      <c r="B700" s="100"/>
      <c r="C700" s="101"/>
      <c r="D700" s="101"/>
      <c r="E700" s="101"/>
      <c r="F700" s="101"/>
      <c r="G700" s="101">
        <v>1</v>
      </c>
      <c r="H700" s="78"/>
      <c r="I700" s="93"/>
      <c r="J700" s="70"/>
      <c r="K700" s="69"/>
      <c r="L700" s="90"/>
      <c r="M700" s="102">
        <v>1</v>
      </c>
      <c r="N700" s="91"/>
      <c r="O700" s="91"/>
      <c r="P700" s="32"/>
      <c r="AI700" s="3"/>
      <c r="AJ700" s="3"/>
    </row>
    <row r="701" spans="1:36" ht="18" customHeight="1">
      <c r="A701" s="31"/>
      <c r="B701" s="32"/>
      <c r="C701" s="172" t="s">
        <v>114</v>
      </c>
      <c r="D701" s="173"/>
      <c r="E701" s="173"/>
      <c r="F701" s="173"/>
      <c r="G701" s="174"/>
      <c r="H701" s="97">
        <f>SUM(H690:H699)</f>
        <v>372</v>
      </c>
      <c r="I701" s="98">
        <f>IF(H695=0,"",H695/B690)</f>
        <v>0.43950995405819293</v>
      </c>
      <c r="J701" s="98">
        <f>IF(H701=0,"",H701/B690)</f>
        <v>0.56967840735068909</v>
      </c>
      <c r="K701" s="98">
        <f>IF(H695=0,"",J701-I701)</f>
        <v>0.13016845329249616</v>
      </c>
      <c r="L701" s="5"/>
      <c r="M701" s="32"/>
      <c r="N701" s="23"/>
      <c r="O701" s="5"/>
      <c r="P701" s="32"/>
      <c r="AI701" s="3"/>
      <c r="AJ701" s="3"/>
    </row>
    <row r="702" spans="1:36" ht="12.75" customHeight="1">
      <c r="I702" s="5"/>
      <c r="J702" s="5"/>
      <c r="L702" s="5"/>
      <c r="M702" s="6"/>
      <c r="N702" s="6"/>
      <c r="O702" s="5"/>
      <c r="AI702" s="3"/>
      <c r="AJ702" s="3"/>
    </row>
    <row r="703" spans="1:36" ht="12.75" customHeight="1">
      <c r="I703" s="5"/>
      <c r="J703" s="5"/>
      <c r="L703" s="5"/>
      <c r="M703" s="6"/>
      <c r="N703" s="6"/>
      <c r="O703" s="5"/>
      <c r="AI703" s="3"/>
      <c r="AJ703" s="3"/>
    </row>
    <row r="704" spans="1:36" ht="26.25" customHeight="1">
      <c r="A704" s="157" t="s">
        <v>99</v>
      </c>
      <c r="C704" s="158"/>
      <c r="D704" s="158"/>
      <c r="E704" s="158"/>
      <c r="F704" s="158"/>
      <c r="G704" s="158"/>
      <c r="H704" s="73">
        <v>1801</v>
      </c>
      <c r="I704" s="74"/>
      <c r="J704" s="74"/>
      <c r="K704" s="74"/>
      <c r="L704" s="74"/>
      <c r="M704" s="74"/>
      <c r="N704" s="32"/>
      <c r="O704" s="32"/>
      <c r="P704" s="32"/>
      <c r="AI704" s="3"/>
      <c r="AJ704" s="3"/>
    </row>
    <row r="705" spans="1:36" ht="20.25" customHeight="1">
      <c r="A705" s="180" t="s">
        <v>9</v>
      </c>
      <c r="B705" s="181" t="s">
        <v>100</v>
      </c>
      <c r="C705" s="182"/>
      <c r="D705" s="182"/>
      <c r="E705" s="182"/>
      <c r="F705" s="182"/>
      <c r="G705" s="182"/>
      <c r="H705" s="183" t="s">
        <v>10</v>
      </c>
      <c r="I705" s="177" t="s">
        <v>2</v>
      </c>
      <c r="J705" s="177" t="s">
        <v>3</v>
      </c>
      <c r="K705" s="184" t="s">
        <v>4</v>
      </c>
      <c r="L705" s="177" t="s">
        <v>5</v>
      </c>
      <c r="M705" s="175" t="s">
        <v>6</v>
      </c>
      <c r="N705" s="175" t="s">
        <v>7</v>
      </c>
      <c r="O705" s="177" t="s">
        <v>8</v>
      </c>
      <c r="P705" s="32"/>
      <c r="AI705" s="3"/>
      <c r="AJ705" s="3"/>
    </row>
    <row r="706" spans="1:36" ht="15.75" customHeight="1">
      <c r="A706" s="176"/>
      <c r="B706" s="75" t="s">
        <v>101</v>
      </c>
      <c r="C706" s="75" t="s">
        <v>102</v>
      </c>
      <c r="D706" s="75" t="s">
        <v>103</v>
      </c>
      <c r="E706" s="75" t="s">
        <v>104</v>
      </c>
      <c r="F706" s="75" t="s">
        <v>105</v>
      </c>
      <c r="G706" s="75" t="s">
        <v>106</v>
      </c>
      <c r="H706" s="176"/>
      <c r="I706" s="176"/>
      <c r="J706" s="176"/>
      <c r="K706" s="176"/>
      <c r="L706" s="176"/>
      <c r="M706" s="176"/>
      <c r="N706" s="176"/>
      <c r="O706" s="176"/>
      <c r="P706" s="32"/>
      <c r="AI706" s="3"/>
      <c r="AJ706" s="3"/>
    </row>
    <row r="707" spans="1:36" ht="15.75" customHeight="1">
      <c r="A707" s="75">
        <v>1801</v>
      </c>
      <c r="B707" s="77">
        <v>138</v>
      </c>
      <c r="C707" s="77"/>
      <c r="D707" s="77"/>
      <c r="E707" s="77"/>
      <c r="F707" s="77"/>
      <c r="G707" s="77"/>
      <c r="H707" s="78"/>
      <c r="I707" s="79"/>
      <c r="J707" s="47"/>
      <c r="K707" s="48"/>
      <c r="L707" s="17"/>
      <c r="M707" s="80">
        <f>B707</f>
        <v>138</v>
      </c>
      <c r="N707" s="43"/>
      <c r="O707" s="17"/>
      <c r="P707" s="32"/>
      <c r="AI707" s="3"/>
      <c r="AJ707" s="3"/>
    </row>
    <row r="708" spans="1:36" ht="15.75" customHeight="1">
      <c r="A708" s="75">
        <v>1802</v>
      </c>
      <c r="C708" s="77">
        <v>81</v>
      </c>
      <c r="D708" s="77"/>
      <c r="E708" s="77"/>
      <c r="F708" s="77"/>
      <c r="G708" s="77"/>
      <c r="H708" s="78"/>
      <c r="I708" s="81"/>
      <c r="J708" s="5"/>
      <c r="K708" s="82"/>
      <c r="L708" s="83">
        <f>C708/B707</f>
        <v>0.58695652173913049</v>
      </c>
      <c r="M708" s="84">
        <v>81</v>
      </c>
      <c r="N708" s="85">
        <f t="shared" ref="N708:N712" si="120">IF(M708=0,"",M708/M707)</f>
        <v>0.58695652173913049</v>
      </c>
      <c r="O708" s="85">
        <f t="shared" ref="O708:O712" si="121">IF(M708=0,"",100%-N708)</f>
        <v>0.41304347826086951</v>
      </c>
      <c r="P708" s="32"/>
      <c r="AI708" s="3"/>
      <c r="AJ708" s="3"/>
    </row>
    <row r="709" spans="1:36" ht="15.75" customHeight="1">
      <c r="A709" s="75">
        <v>1901</v>
      </c>
      <c r="B709" s="77"/>
      <c r="C709" s="77"/>
      <c r="D709" s="77">
        <v>69</v>
      </c>
      <c r="E709" s="77"/>
      <c r="F709" s="77"/>
      <c r="G709" s="77"/>
      <c r="H709" s="78"/>
      <c r="I709" s="81"/>
      <c r="J709" s="5"/>
      <c r="K709" s="82"/>
      <c r="L709" s="86">
        <f>IF(D709=0,"",D709/C708)</f>
        <v>0.85185185185185186</v>
      </c>
      <c r="M709" s="84">
        <v>75</v>
      </c>
      <c r="N709" s="87">
        <f t="shared" si="120"/>
        <v>0.92592592592592593</v>
      </c>
      <c r="O709" s="87">
        <f t="shared" si="121"/>
        <v>7.407407407407407E-2</v>
      </c>
      <c r="P709" s="11">
        <f>M709/M707</f>
        <v>0.54347826086956519</v>
      </c>
      <c r="AI709" s="3"/>
      <c r="AJ709" s="3"/>
    </row>
    <row r="710" spans="1:36" ht="15.75" customHeight="1">
      <c r="A710" s="75">
        <v>1902</v>
      </c>
      <c r="B710" s="77"/>
      <c r="C710" s="77"/>
      <c r="D710" s="77"/>
      <c r="E710" s="77">
        <v>57</v>
      </c>
      <c r="F710" s="77"/>
      <c r="G710" s="77"/>
      <c r="H710" s="78"/>
      <c r="I710" s="81"/>
      <c r="J710" s="5"/>
      <c r="K710" s="82"/>
      <c r="L710" s="86">
        <f>IF(E710=0,"",E710/D709)</f>
        <v>0.82608695652173914</v>
      </c>
      <c r="M710" s="84">
        <v>68</v>
      </c>
      <c r="N710" s="87">
        <f t="shared" si="120"/>
        <v>0.90666666666666662</v>
      </c>
      <c r="O710" s="87">
        <f t="shared" si="121"/>
        <v>9.3333333333333379E-2</v>
      </c>
      <c r="P710" s="32"/>
      <c r="AI710" s="3"/>
      <c r="AJ710" s="3"/>
    </row>
    <row r="711" spans="1:36" ht="15.75" customHeight="1">
      <c r="A711" s="75">
        <v>2001</v>
      </c>
      <c r="B711" s="77"/>
      <c r="C711" s="77"/>
      <c r="D711" s="77"/>
      <c r="E711" s="77"/>
      <c r="F711" s="77">
        <v>42</v>
      </c>
      <c r="G711" s="77"/>
      <c r="H711" s="78"/>
      <c r="I711" s="81"/>
      <c r="J711" s="5"/>
      <c r="K711" s="82"/>
      <c r="L711" s="86">
        <f>IF(F711=0,"",F711/E710)</f>
        <v>0.73684210526315785</v>
      </c>
      <c r="M711" s="84">
        <v>55</v>
      </c>
      <c r="N711" s="87">
        <f t="shared" si="120"/>
        <v>0.80882352941176472</v>
      </c>
      <c r="O711" s="87">
        <f t="shared" si="121"/>
        <v>0.19117647058823528</v>
      </c>
      <c r="P711" s="32"/>
      <c r="AI711" s="3"/>
      <c r="AJ711" s="3"/>
    </row>
    <row r="712" spans="1:36" ht="15.75" customHeight="1">
      <c r="A712" s="75">
        <v>2002</v>
      </c>
      <c r="B712" s="77"/>
      <c r="C712" s="77"/>
      <c r="D712" s="77"/>
      <c r="E712" s="77"/>
      <c r="F712" s="77"/>
      <c r="G712" s="77">
        <v>38</v>
      </c>
      <c r="H712" s="78">
        <v>25</v>
      </c>
      <c r="I712" s="81"/>
      <c r="J712" s="5"/>
      <c r="K712" s="82"/>
      <c r="L712" s="86">
        <f>IF(G712=0,"",G712/F711)</f>
        <v>0.90476190476190477</v>
      </c>
      <c r="M712" s="88">
        <v>45</v>
      </c>
      <c r="N712" s="87">
        <f t="shared" si="120"/>
        <v>0.81818181818181823</v>
      </c>
      <c r="O712" s="87">
        <f t="shared" si="121"/>
        <v>0.18181818181818177</v>
      </c>
      <c r="P712" s="32"/>
      <c r="AI712" s="3"/>
      <c r="AJ712" s="3"/>
    </row>
    <row r="713" spans="1:36" ht="15.75" customHeight="1">
      <c r="A713" s="89" t="s">
        <v>113</v>
      </c>
      <c r="B713" s="77"/>
      <c r="C713" s="77"/>
      <c r="D713" s="77"/>
      <c r="E713" s="77"/>
      <c r="F713" s="77"/>
      <c r="G713" s="77">
        <v>15</v>
      </c>
      <c r="H713" s="78">
        <v>8</v>
      </c>
      <c r="I713" s="81"/>
      <c r="J713" s="5"/>
      <c r="K713" s="32"/>
      <c r="L713" s="90"/>
      <c r="M713" s="88">
        <v>16</v>
      </c>
      <c r="N713" s="91"/>
      <c r="O713" s="92"/>
      <c r="P713" s="32"/>
      <c r="AI713" s="3"/>
      <c r="AJ713" s="3"/>
    </row>
    <row r="714" spans="1:36" ht="15.75" customHeight="1">
      <c r="A714" s="89" t="s">
        <v>115</v>
      </c>
      <c r="B714" s="77"/>
      <c r="C714" s="77"/>
      <c r="D714" s="77"/>
      <c r="E714" s="77"/>
      <c r="F714" s="77"/>
      <c r="G714" s="77">
        <v>5</v>
      </c>
      <c r="H714" s="78">
        <v>2</v>
      </c>
      <c r="I714" s="81"/>
      <c r="J714" s="5"/>
      <c r="K714" s="32"/>
      <c r="L714" s="90"/>
      <c r="M714" s="88">
        <v>6</v>
      </c>
      <c r="N714" s="91"/>
      <c r="O714" s="92"/>
      <c r="P714" s="32"/>
      <c r="AI714" s="3"/>
      <c r="AJ714" s="3"/>
    </row>
    <row r="715" spans="1:36" ht="15.75" customHeight="1">
      <c r="A715" s="89" t="s">
        <v>116</v>
      </c>
      <c r="B715" s="77"/>
      <c r="C715" s="77"/>
      <c r="D715" s="77"/>
      <c r="E715" s="77"/>
      <c r="F715" s="77"/>
      <c r="G715" s="77">
        <v>2</v>
      </c>
      <c r="H715" s="78"/>
      <c r="I715" s="81"/>
      <c r="J715" s="5"/>
      <c r="K715" s="32"/>
      <c r="L715" s="90"/>
      <c r="M715" s="88">
        <v>2</v>
      </c>
      <c r="N715" s="91"/>
      <c r="O715" s="92"/>
      <c r="P715" s="32"/>
      <c r="AI715" s="3"/>
      <c r="AJ715" s="3"/>
    </row>
    <row r="716" spans="1:36" ht="15.75" customHeight="1">
      <c r="A716" s="89" t="s">
        <v>117</v>
      </c>
      <c r="B716" s="77"/>
      <c r="C716" s="77"/>
      <c r="D716" s="77"/>
      <c r="E716" s="77"/>
      <c r="F716" s="77"/>
      <c r="G716" s="77">
        <v>1</v>
      </c>
      <c r="H716" s="108">
        <v>1</v>
      </c>
      <c r="I716" s="93"/>
      <c r="J716" s="70"/>
      <c r="K716" s="69"/>
      <c r="L716" s="94"/>
      <c r="M716" s="88">
        <v>1</v>
      </c>
      <c r="N716" s="95"/>
      <c r="O716" s="96"/>
      <c r="P716" s="32"/>
      <c r="AI716" s="3"/>
      <c r="AJ716" s="3"/>
    </row>
    <row r="717" spans="1:36" ht="18" customHeight="1">
      <c r="A717" s="31"/>
      <c r="B717" s="32"/>
      <c r="C717" s="172" t="s">
        <v>114</v>
      </c>
      <c r="D717" s="173"/>
      <c r="E717" s="173"/>
      <c r="F717" s="173"/>
      <c r="G717" s="174"/>
      <c r="H717" s="97">
        <f>SUM(H707:H716)</f>
        <v>36</v>
      </c>
      <c r="I717" s="98">
        <f>IF(H712=0,"",H712/B707)</f>
        <v>0.18115942028985507</v>
      </c>
      <c r="J717" s="98">
        <f>IF(H717=0,"",H717/B707)</f>
        <v>0.2608695652173913</v>
      </c>
      <c r="K717" s="98">
        <f>J717-I717</f>
        <v>7.9710144927536225E-2</v>
      </c>
      <c r="L717" s="5"/>
      <c r="M717" s="32"/>
      <c r="N717" s="23"/>
      <c r="O717" s="5"/>
      <c r="P717" s="32"/>
      <c r="AI717" s="3"/>
      <c r="AJ717" s="3"/>
    </row>
    <row r="718" spans="1:36" ht="12.75" customHeight="1">
      <c r="I718" s="5"/>
      <c r="J718" s="5"/>
      <c r="L718" s="5"/>
      <c r="M718" s="6"/>
      <c r="N718" s="6"/>
      <c r="O718" s="5"/>
      <c r="AI718" s="3"/>
      <c r="AJ718" s="3"/>
    </row>
    <row r="719" spans="1:36" ht="12.75" customHeight="1">
      <c r="I719" s="5"/>
      <c r="J719" s="5"/>
      <c r="L719" s="5"/>
      <c r="M719" s="6"/>
      <c r="N719" s="6"/>
      <c r="O719" s="5"/>
      <c r="AI719" s="3"/>
      <c r="AJ719" s="3"/>
    </row>
    <row r="720" spans="1:36" ht="26.25" customHeight="1">
      <c r="A720" s="157" t="s">
        <v>99</v>
      </c>
      <c r="C720" s="158"/>
      <c r="D720" s="158"/>
      <c r="E720" s="158"/>
      <c r="F720" s="158"/>
      <c r="G720" s="158"/>
      <c r="H720" s="73">
        <v>1802</v>
      </c>
      <c r="I720" s="74"/>
      <c r="J720" s="74"/>
      <c r="K720" s="74"/>
      <c r="L720" s="74"/>
      <c r="M720" s="74"/>
      <c r="N720" s="32"/>
      <c r="O720" s="32"/>
      <c r="P720" s="32"/>
      <c r="AI720" s="3"/>
      <c r="AJ720" s="3"/>
    </row>
    <row r="721" spans="1:36" ht="20.25" customHeight="1">
      <c r="A721" s="180" t="s">
        <v>9</v>
      </c>
      <c r="B721" s="181" t="s">
        <v>100</v>
      </c>
      <c r="C721" s="182"/>
      <c r="D721" s="182"/>
      <c r="E721" s="182"/>
      <c r="F721" s="182"/>
      <c r="G721" s="182"/>
      <c r="H721" s="183" t="s">
        <v>10</v>
      </c>
      <c r="I721" s="177" t="s">
        <v>2</v>
      </c>
      <c r="J721" s="177" t="s">
        <v>3</v>
      </c>
      <c r="K721" s="184" t="s">
        <v>4</v>
      </c>
      <c r="L721" s="177" t="s">
        <v>5</v>
      </c>
      <c r="M721" s="175" t="s">
        <v>6</v>
      </c>
      <c r="N721" s="175" t="s">
        <v>7</v>
      </c>
      <c r="O721" s="177" t="s">
        <v>8</v>
      </c>
      <c r="P721" s="32"/>
      <c r="AI721" s="3"/>
      <c r="AJ721" s="3"/>
    </row>
    <row r="722" spans="1:36" ht="15.75" customHeight="1">
      <c r="A722" s="176"/>
      <c r="B722" s="75" t="s">
        <v>101</v>
      </c>
      <c r="C722" s="75" t="s">
        <v>102</v>
      </c>
      <c r="D722" s="75" t="s">
        <v>103</v>
      </c>
      <c r="E722" s="75" t="s">
        <v>104</v>
      </c>
      <c r="F722" s="75" t="s">
        <v>105</v>
      </c>
      <c r="G722" s="75" t="s">
        <v>106</v>
      </c>
      <c r="H722" s="176"/>
      <c r="I722" s="176"/>
      <c r="J722" s="176"/>
      <c r="K722" s="176"/>
      <c r="L722" s="176"/>
      <c r="M722" s="176"/>
      <c r="N722" s="176"/>
      <c r="O722" s="176"/>
      <c r="P722" s="32"/>
      <c r="AI722" s="3"/>
      <c r="AJ722" s="3"/>
    </row>
    <row r="723" spans="1:36" ht="15.75" customHeight="1">
      <c r="A723" s="75">
        <v>1802</v>
      </c>
      <c r="B723" s="77">
        <v>748</v>
      </c>
      <c r="C723" s="77"/>
      <c r="D723" s="77"/>
      <c r="E723" s="77"/>
      <c r="F723" s="77"/>
      <c r="G723" s="77"/>
      <c r="H723" s="78"/>
      <c r="I723" s="79"/>
      <c r="J723" s="47"/>
      <c r="K723" s="48"/>
      <c r="L723" s="17"/>
      <c r="M723" s="80">
        <f>B723</f>
        <v>748</v>
      </c>
      <c r="N723" s="43"/>
      <c r="O723" s="17"/>
      <c r="P723" s="32"/>
      <c r="AI723" s="3"/>
      <c r="AJ723" s="3"/>
    </row>
    <row r="724" spans="1:36" ht="15.75" customHeight="1">
      <c r="A724" s="75">
        <v>1901</v>
      </c>
      <c r="C724" s="77">
        <v>578</v>
      </c>
      <c r="D724" s="77"/>
      <c r="E724" s="77"/>
      <c r="F724" s="77"/>
      <c r="G724" s="77"/>
      <c r="H724" s="78"/>
      <c r="I724" s="81"/>
      <c r="J724" s="5"/>
      <c r="K724" s="82"/>
      <c r="L724" s="83">
        <f>C724/B723</f>
        <v>0.77272727272727271</v>
      </c>
      <c r="M724" s="84">
        <v>579</v>
      </c>
      <c r="N724" s="85">
        <f t="shared" ref="N724:N728" si="122">IF(M724=0,"",M724/M723)</f>
        <v>0.77406417112299464</v>
      </c>
      <c r="O724" s="85">
        <f t="shared" ref="O724:O728" si="123">IF(M724=0,"",100%-N724)</f>
        <v>0.22593582887700536</v>
      </c>
      <c r="P724" s="32"/>
      <c r="AI724" s="3"/>
      <c r="AJ724" s="3"/>
    </row>
    <row r="725" spans="1:36" ht="15.75" customHeight="1">
      <c r="A725" s="75">
        <v>1902</v>
      </c>
      <c r="B725" s="77"/>
      <c r="C725" s="77"/>
      <c r="D725" s="77">
        <v>529</v>
      </c>
      <c r="E725" s="77"/>
      <c r="F725" s="77"/>
      <c r="G725" s="77"/>
      <c r="H725" s="78"/>
      <c r="I725" s="81"/>
      <c r="J725" s="5"/>
      <c r="K725" s="82"/>
      <c r="L725" s="86">
        <f>IF(D725=0,"",D725/C724)</f>
        <v>0.91522491349480972</v>
      </c>
      <c r="M725" s="84">
        <v>544</v>
      </c>
      <c r="N725" s="87">
        <f t="shared" si="122"/>
        <v>0.93955094991364418</v>
      </c>
      <c r="O725" s="87">
        <f t="shared" si="123"/>
        <v>6.0449050086355816E-2</v>
      </c>
      <c r="P725" s="11">
        <f>M725/M723</f>
        <v>0.72727272727272729</v>
      </c>
      <c r="AI725" s="3"/>
      <c r="AJ725" s="3"/>
    </row>
    <row r="726" spans="1:36" ht="15.75" customHeight="1">
      <c r="A726" s="75">
        <v>2001</v>
      </c>
      <c r="B726" s="77"/>
      <c r="C726" s="77"/>
      <c r="D726" s="77"/>
      <c r="E726" s="77">
        <v>481</v>
      </c>
      <c r="F726" s="77"/>
      <c r="G726" s="77"/>
      <c r="H726" s="78"/>
      <c r="I726" s="81"/>
      <c r="J726" s="5"/>
      <c r="K726" s="82"/>
      <c r="L726" s="86">
        <f>IF(E726=0,"",E726/D725)</f>
        <v>0.90926275992438566</v>
      </c>
      <c r="M726" s="84">
        <v>526</v>
      </c>
      <c r="N726" s="87">
        <f t="shared" si="122"/>
        <v>0.96691176470588236</v>
      </c>
      <c r="O726" s="87">
        <f t="shared" si="123"/>
        <v>3.3088235294117641E-2</v>
      </c>
      <c r="P726" s="32"/>
      <c r="AI726" s="3"/>
      <c r="AJ726" s="3"/>
    </row>
    <row r="727" spans="1:36" ht="15.75" customHeight="1">
      <c r="A727" s="75">
        <v>2002</v>
      </c>
      <c r="B727" s="77"/>
      <c r="C727" s="77"/>
      <c r="D727" s="77"/>
      <c r="E727" s="77"/>
      <c r="F727" s="77">
        <v>473</v>
      </c>
      <c r="G727" s="77"/>
      <c r="H727" s="78"/>
      <c r="I727" s="81"/>
      <c r="J727" s="5"/>
      <c r="K727" s="82"/>
      <c r="L727" s="86">
        <f>IF(F727=0,"",F727/E726)</f>
        <v>0.98336798336798337</v>
      </c>
      <c r="M727" s="84">
        <v>498</v>
      </c>
      <c r="N727" s="87">
        <f t="shared" si="122"/>
        <v>0.94676806083650189</v>
      </c>
      <c r="O727" s="87">
        <f t="shared" si="123"/>
        <v>5.323193916349811E-2</v>
      </c>
      <c r="P727" s="32"/>
      <c r="AI727" s="3"/>
      <c r="AJ727" s="3"/>
    </row>
    <row r="728" spans="1:36" ht="15.75" customHeight="1">
      <c r="A728" s="75">
        <v>2101</v>
      </c>
      <c r="B728" s="77"/>
      <c r="C728" s="77"/>
      <c r="D728" s="77"/>
      <c r="E728" s="77"/>
      <c r="F728" s="77"/>
      <c r="G728" s="77">
        <v>460</v>
      </c>
      <c r="H728" s="78">
        <v>338</v>
      </c>
      <c r="I728" s="81"/>
      <c r="J728" s="5"/>
      <c r="K728" s="82"/>
      <c r="L728" s="86">
        <f>IF(G728=0,"",G728/F727)</f>
        <v>0.97251585623678649</v>
      </c>
      <c r="M728" s="88">
        <v>482</v>
      </c>
      <c r="N728" s="87">
        <f t="shared" si="122"/>
        <v>0.96787148594377514</v>
      </c>
      <c r="O728" s="87">
        <f t="shared" si="123"/>
        <v>3.2128514056224855E-2</v>
      </c>
      <c r="P728" s="32"/>
      <c r="AI728" s="3"/>
      <c r="AJ728" s="3"/>
    </row>
    <row r="729" spans="1:36" ht="15.75" customHeight="1">
      <c r="A729" s="89" t="s">
        <v>115</v>
      </c>
      <c r="B729" s="77"/>
      <c r="C729" s="77"/>
      <c r="D729" s="77"/>
      <c r="E729" s="77"/>
      <c r="F729" s="77"/>
      <c r="G729" s="77">
        <v>98</v>
      </c>
      <c r="H729" s="78">
        <v>54</v>
      </c>
      <c r="I729" s="81"/>
      <c r="J729" s="5"/>
      <c r="K729" s="32"/>
      <c r="L729" s="90"/>
      <c r="M729" s="88">
        <v>120</v>
      </c>
      <c r="N729" s="91"/>
      <c r="O729" s="92"/>
      <c r="P729" s="32"/>
      <c r="AI729" s="3"/>
      <c r="AJ729" s="3"/>
    </row>
    <row r="730" spans="1:36" ht="15.75" customHeight="1">
      <c r="A730" s="89" t="s">
        <v>116</v>
      </c>
      <c r="B730" s="77"/>
      <c r="C730" s="77"/>
      <c r="D730" s="77"/>
      <c r="E730" s="77"/>
      <c r="F730" s="77"/>
      <c r="G730" s="77">
        <v>45</v>
      </c>
      <c r="H730" s="78">
        <v>22</v>
      </c>
      <c r="I730" s="81"/>
      <c r="J730" s="5"/>
      <c r="K730" s="32"/>
      <c r="L730" s="90"/>
      <c r="M730" s="88">
        <v>60</v>
      </c>
      <c r="N730" s="91"/>
      <c r="O730" s="92"/>
      <c r="P730" s="32"/>
      <c r="AI730" s="3"/>
      <c r="AJ730" s="3"/>
    </row>
    <row r="731" spans="1:36" ht="15.75" customHeight="1">
      <c r="A731" s="89" t="s">
        <v>117</v>
      </c>
      <c r="B731" s="77"/>
      <c r="C731" s="77"/>
      <c r="D731" s="77"/>
      <c r="E731" s="77"/>
      <c r="F731" s="77"/>
      <c r="G731" s="77">
        <v>4</v>
      </c>
      <c r="H731" s="108">
        <v>1</v>
      </c>
      <c r="I731" s="81"/>
      <c r="J731" s="5"/>
      <c r="K731" s="32"/>
      <c r="L731" s="90"/>
      <c r="M731" s="88">
        <v>6</v>
      </c>
      <c r="N731" s="91"/>
      <c r="O731" s="92"/>
      <c r="P731" s="32"/>
      <c r="AI731" s="3"/>
      <c r="AJ731" s="3"/>
    </row>
    <row r="732" spans="1:36" ht="15.75" customHeight="1">
      <c r="A732" s="89" t="s">
        <v>136</v>
      </c>
      <c r="B732" s="77"/>
      <c r="C732" s="77"/>
      <c r="D732" s="77"/>
      <c r="E732" s="77"/>
      <c r="F732" s="77"/>
      <c r="G732" s="77">
        <v>3</v>
      </c>
      <c r="H732" s="78">
        <v>3</v>
      </c>
      <c r="I732" s="93"/>
      <c r="J732" s="70"/>
      <c r="K732" s="69"/>
      <c r="L732" s="94"/>
      <c r="M732" s="88">
        <v>3</v>
      </c>
      <c r="N732" s="95"/>
      <c r="O732" s="96"/>
      <c r="P732" s="32"/>
      <c r="AI732" s="3"/>
      <c r="AJ732" s="3"/>
    </row>
    <row r="733" spans="1:36" ht="18" customHeight="1">
      <c r="A733" s="31"/>
      <c r="B733" s="32"/>
      <c r="C733" s="172" t="s">
        <v>114</v>
      </c>
      <c r="D733" s="173"/>
      <c r="E733" s="173"/>
      <c r="F733" s="173"/>
      <c r="G733" s="174"/>
      <c r="H733" s="97">
        <f>SUM(H723:H732)</f>
        <v>418</v>
      </c>
      <c r="I733" s="98">
        <f>H728/B723</f>
        <v>0.45187165775401067</v>
      </c>
      <c r="J733" s="98">
        <f>H733/B723</f>
        <v>0.55882352941176472</v>
      </c>
      <c r="K733" s="98">
        <f>J733-I733</f>
        <v>0.10695187165775405</v>
      </c>
      <c r="L733" s="5"/>
      <c r="M733" s="32"/>
      <c r="N733" s="23"/>
      <c r="O733" s="5"/>
      <c r="P733" s="32"/>
      <c r="AI733" s="3"/>
      <c r="AJ733" s="3"/>
    </row>
    <row r="734" spans="1:36" ht="12.75" customHeight="1">
      <c r="I734" s="5"/>
      <c r="J734" s="5"/>
      <c r="L734" s="5"/>
      <c r="M734" s="6"/>
      <c r="N734" s="6"/>
      <c r="O734" s="5"/>
      <c r="AI734" s="3"/>
      <c r="AJ734" s="3"/>
    </row>
    <row r="735" spans="1:36" ht="12.75" customHeight="1">
      <c r="I735" s="5"/>
      <c r="J735" s="5"/>
      <c r="L735" s="5"/>
      <c r="M735" s="6"/>
      <c r="N735" s="6"/>
      <c r="O735" s="5"/>
      <c r="AI735" s="3"/>
      <c r="AJ735" s="3"/>
    </row>
    <row r="736" spans="1:36" ht="26.25" customHeight="1">
      <c r="A736" s="157" t="s">
        <v>99</v>
      </c>
      <c r="C736" s="158"/>
      <c r="D736" s="158"/>
      <c r="E736" s="158"/>
      <c r="F736" s="158"/>
      <c r="G736" s="158"/>
      <c r="H736" s="73">
        <v>1901</v>
      </c>
      <c r="I736" s="74"/>
      <c r="J736" s="74"/>
      <c r="K736" s="74"/>
      <c r="L736" s="74"/>
      <c r="M736" s="74"/>
      <c r="N736" s="32"/>
      <c r="O736" s="32"/>
      <c r="P736" s="32"/>
      <c r="AI736" s="3"/>
      <c r="AJ736" s="3"/>
    </row>
    <row r="737" spans="1:36" ht="20.25" customHeight="1">
      <c r="A737" s="180" t="s">
        <v>9</v>
      </c>
      <c r="B737" s="181" t="s">
        <v>100</v>
      </c>
      <c r="C737" s="182"/>
      <c r="D737" s="182"/>
      <c r="E737" s="182"/>
      <c r="F737" s="182"/>
      <c r="G737" s="182"/>
      <c r="H737" s="183" t="s">
        <v>10</v>
      </c>
      <c r="I737" s="177" t="s">
        <v>2</v>
      </c>
      <c r="J737" s="177" t="s">
        <v>3</v>
      </c>
      <c r="K737" s="184" t="s">
        <v>4</v>
      </c>
      <c r="L737" s="177" t="s">
        <v>5</v>
      </c>
      <c r="M737" s="175" t="s">
        <v>6</v>
      </c>
      <c r="N737" s="175" t="s">
        <v>7</v>
      </c>
      <c r="O737" s="177" t="s">
        <v>8</v>
      </c>
      <c r="P737" s="32"/>
      <c r="AI737" s="3"/>
      <c r="AJ737" s="3"/>
    </row>
    <row r="738" spans="1:36" ht="15.75" customHeight="1">
      <c r="A738" s="176"/>
      <c r="B738" s="75" t="s">
        <v>101</v>
      </c>
      <c r="C738" s="75" t="s">
        <v>102</v>
      </c>
      <c r="D738" s="75" t="s">
        <v>103</v>
      </c>
      <c r="E738" s="75" t="s">
        <v>104</v>
      </c>
      <c r="F738" s="75" t="s">
        <v>105</v>
      </c>
      <c r="G738" s="75" t="s">
        <v>106</v>
      </c>
      <c r="H738" s="176"/>
      <c r="I738" s="176"/>
      <c r="J738" s="176"/>
      <c r="K738" s="176"/>
      <c r="L738" s="176"/>
      <c r="M738" s="176"/>
      <c r="N738" s="176"/>
      <c r="O738" s="176"/>
      <c r="P738" s="32"/>
      <c r="AI738" s="3"/>
      <c r="AJ738" s="3"/>
    </row>
    <row r="739" spans="1:36" ht="15.75" customHeight="1">
      <c r="A739" s="75">
        <v>1901</v>
      </c>
      <c r="B739" s="77">
        <v>62</v>
      </c>
      <c r="C739" s="77"/>
      <c r="D739" s="77"/>
      <c r="E739" s="77"/>
      <c r="F739" s="77"/>
      <c r="G739" s="77"/>
      <c r="H739" s="78"/>
      <c r="I739" s="79"/>
      <c r="J739" s="47"/>
      <c r="K739" s="48"/>
      <c r="L739" s="17"/>
      <c r="M739" s="80">
        <f>B739</f>
        <v>62</v>
      </c>
      <c r="N739" s="43"/>
      <c r="O739" s="17"/>
      <c r="P739" s="32"/>
      <c r="AI739" s="3"/>
      <c r="AJ739" s="3"/>
    </row>
    <row r="740" spans="1:36" ht="15.75" customHeight="1">
      <c r="A740" s="75">
        <v>1902</v>
      </c>
      <c r="C740" s="77">
        <v>47</v>
      </c>
      <c r="D740" s="77"/>
      <c r="E740" s="77"/>
      <c r="F740" s="77"/>
      <c r="G740" s="77"/>
      <c r="H740" s="78"/>
      <c r="I740" s="81"/>
      <c r="J740" s="5"/>
      <c r="K740" s="82"/>
      <c r="L740" s="83">
        <f>C740/B739</f>
        <v>0.75806451612903225</v>
      </c>
      <c r="M740" s="84">
        <v>52</v>
      </c>
      <c r="N740" s="85">
        <f t="shared" ref="N740:N744" si="124">IF(M740=0,"",M740/M739)</f>
        <v>0.83870967741935487</v>
      </c>
      <c r="O740" s="85">
        <f t="shared" ref="O740:O744" si="125">IF(M740=0,"",100%-N740)</f>
        <v>0.16129032258064513</v>
      </c>
      <c r="P740" s="32"/>
      <c r="AI740" s="3"/>
      <c r="AJ740" s="3"/>
    </row>
    <row r="741" spans="1:36" ht="15.75" customHeight="1">
      <c r="A741" s="75">
        <v>2001</v>
      </c>
      <c r="B741" s="77"/>
      <c r="C741" s="77"/>
      <c r="D741" s="77">
        <v>45</v>
      </c>
      <c r="E741" s="77"/>
      <c r="F741" s="77"/>
      <c r="G741" s="77"/>
      <c r="H741" s="78"/>
      <c r="I741" s="81"/>
      <c r="J741" s="5"/>
      <c r="K741" s="82"/>
      <c r="L741" s="86">
        <f>IF(D741=0,"",D741/C740)</f>
        <v>0.95744680851063835</v>
      </c>
      <c r="M741" s="84">
        <v>52</v>
      </c>
      <c r="N741" s="87">
        <f t="shared" si="124"/>
        <v>1</v>
      </c>
      <c r="O741" s="87">
        <f t="shared" si="125"/>
        <v>0</v>
      </c>
      <c r="P741" s="11">
        <f>M741/M739</f>
        <v>0.83870967741935487</v>
      </c>
      <c r="AI741" s="3"/>
      <c r="AJ741" s="3"/>
    </row>
    <row r="742" spans="1:36" ht="15.75" customHeight="1">
      <c r="A742" s="75">
        <v>2002</v>
      </c>
      <c r="B742" s="77"/>
      <c r="C742" s="77"/>
      <c r="D742" s="77"/>
      <c r="E742" s="77">
        <v>40</v>
      </c>
      <c r="F742" s="77"/>
      <c r="G742" s="77"/>
      <c r="H742" s="78"/>
      <c r="I742" s="81"/>
      <c r="J742" s="5"/>
      <c r="K742" s="82"/>
      <c r="L742" s="86">
        <f>IF(E742=0,"",E742/D741)</f>
        <v>0.88888888888888884</v>
      </c>
      <c r="M742" s="84">
        <v>45</v>
      </c>
      <c r="N742" s="87">
        <f t="shared" si="124"/>
        <v>0.86538461538461542</v>
      </c>
      <c r="O742" s="87">
        <f t="shared" si="125"/>
        <v>0.13461538461538458</v>
      </c>
      <c r="P742" s="32"/>
      <c r="AI742" s="3"/>
      <c r="AJ742" s="3"/>
    </row>
    <row r="743" spans="1:36" ht="15.75" customHeight="1">
      <c r="A743" s="75">
        <v>2101</v>
      </c>
      <c r="B743" s="77"/>
      <c r="C743" s="77"/>
      <c r="D743" s="77"/>
      <c r="E743" s="77"/>
      <c r="F743" s="77">
        <v>38</v>
      </c>
      <c r="G743" s="77"/>
      <c r="H743" s="78"/>
      <c r="I743" s="81"/>
      <c r="J743" s="5"/>
      <c r="K743" s="82"/>
      <c r="L743" s="86">
        <f>IF(F743=0,"",F743/E742)</f>
        <v>0.95</v>
      </c>
      <c r="M743" s="84">
        <v>45</v>
      </c>
      <c r="N743" s="87">
        <f t="shared" si="124"/>
        <v>1</v>
      </c>
      <c r="O743" s="87">
        <f t="shared" si="125"/>
        <v>0</v>
      </c>
      <c r="P743" s="32"/>
      <c r="AI743" s="3"/>
      <c r="AJ743" s="3"/>
    </row>
    <row r="744" spans="1:36" ht="15.75" customHeight="1">
      <c r="A744" s="75">
        <v>2102</v>
      </c>
      <c r="B744" s="77"/>
      <c r="C744" s="77"/>
      <c r="D744" s="77"/>
      <c r="E744" s="77"/>
      <c r="F744" s="77"/>
      <c r="G744" s="77">
        <v>33</v>
      </c>
      <c r="H744" s="78">
        <v>19</v>
      </c>
      <c r="I744" s="81"/>
      <c r="J744" s="5"/>
      <c r="K744" s="82"/>
      <c r="L744" s="86">
        <f>IF(G744=0,"",G744/F743)</f>
        <v>0.86842105263157898</v>
      </c>
      <c r="M744" s="88">
        <v>36</v>
      </c>
      <c r="N744" s="87">
        <f t="shared" si="124"/>
        <v>0.8</v>
      </c>
      <c r="O744" s="87">
        <f t="shared" si="125"/>
        <v>0.19999999999999996</v>
      </c>
      <c r="P744" s="32"/>
      <c r="AI744" s="3"/>
      <c r="AJ744" s="3"/>
    </row>
    <row r="745" spans="1:36" ht="15.75" customHeight="1">
      <c r="A745" s="89" t="s">
        <v>116</v>
      </c>
      <c r="B745" s="77"/>
      <c r="C745" s="77"/>
      <c r="D745" s="77"/>
      <c r="E745" s="77"/>
      <c r="F745" s="77"/>
      <c r="G745" s="77">
        <v>17</v>
      </c>
      <c r="H745" s="78"/>
      <c r="I745" s="81"/>
      <c r="J745" s="5"/>
      <c r="K745" s="32"/>
      <c r="L745" s="90"/>
      <c r="M745" s="88">
        <v>22</v>
      </c>
      <c r="N745" s="91"/>
      <c r="O745" s="92"/>
      <c r="P745" s="32"/>
      <c r="AI745" s="3"/>
      <c r="AJ745" s="3"/>
    </row>
    <row r="746" spans="1:36" ht="15.75" customHeight="1">
      <c r="A746" s="89" t="s">
        <v>117</v>
      </c>
      <c r="B746" s="77"/>
      <c r="C746" s="77"/>
      <c r="D746" s="77"/>
      <c r="E746" s="77"/>
      <c r="F746" s="77"/>
      <c r="G746" s="77">
        <v>1</v>
      </c>
      <c r="H746" s="108">
        <v>1</v>
      </c>
      <c r="I746" s="81"/>
      <c r="J746" s="5"/>
      <c r="K746" s="32"/>
      <c r="L746" s="90"/>
      <c r="M746" s="88">
        <v>2</v>
      </c>
      <c r="N746" s="91"/>
      <c r="O746" s="92"/>
      <c r="P746" s="32"/>
      <c r="AI746" s="3"/>
      <c r="AJ746" s="3"/>
    </row>
    <row r="747" spans="1:36" ht="15.75" customHeight="1">
      <c r="A747" s="89" t="s">
        <v>136</v>
      </c>
      <c r="B747" s="77"/>
      <c r="C747" s="77"/>
      <c r="D747" s="77"/>
      <c r="E747" s="77"/>
      <c r="F747" s="77"/>
      <c r="G747" s="77">
        <v>1</v>
      </c>
      <c r="H747" s="78">
        <v>1</v>
      </c>
      <c r="I747" s="81"/>
      <c r="J747" s="5"/>
      <c r="K747" s="32"/>
      <c r="L747" s="90"/>
      <c r="M747" s="88">
        <v>1</v>
      </c>
      <c r="N747" s="91"/>
      <c r="O747" s="92"/>
      <c r="P747" s="32"/>
      <c r="AI747" s="3"/>
      <c r="AJ747" s="3"/>
    </row>
    <row r="748" spans="1:36" ht="15.75" customHeight="1">
      <c r="A748" s="89"/>
      <c r="B748" s="77"/>
      <c r="C748" s="77"/>
      <c r="D748" s="77"/>
      <c r="E748" s="77"/>
      <c r="F748" s="77"/>
      <c r="G748" s="77"/>
      <c r="H748" s="78"/>
      <c r="I748" s="93"/>
      <c r="J748" s="70"/>
      <c r="K748" s="69"/>
      <c r="L748" s="94"/>
      <c r="M748" s="88"/>
      <c r="N748" s="95"/>
      <c r="O748" s="96"/>
      <c r="P748" s="32"/>
      <c r="AI748" s="3"/>
      <c r="AJ748" s="3"/>
    </row>
    <row r="749" spans="1:36" ht="18" customHeight="1">
      <c r="A749" s="31"/>
      <c r="B749" s="32"/>
      <c r="C749" s="172" t="s">
        <v>114</v>
      </c>
      <c r="D749" s="173"/>
      <c r="E749" s="173"/>
      <c r="F749" s="173"/>
      <c r="G749" s="174"/>
      <c r="H749" s="97">
        <f>SUM(H739:H748)</f>
        <v>21</v>
      </c>
      <c r="I749" s="98">
        <f>IF(H744=0,"",H744/B739)</f>
        <v>0.30645161290322581</v>
      </c>
      <c r="J749" s="98">
        <f>IF(H749=0,"",H749/B739)</f>
        <v>0.33870967741935482</v>
      </c>
      <c r="K749" s="98">
        <f>J749-I749</f>
        <v>3.2258064516129004E-2</v>
      </c>
      <c r="L749" s="5"/>
      <c r="M749" s="32"/>
      <c r="N749" s="23"/>
      <c r="O749" s="5"/>
      <c r="P749" s="32"/>
      <c r="AI749" s="3"/>
      <c r="AJ749" s="3"/>
    </row>
    <row r="750" spans="1:36" ht="12.75" customHeight="1">
      <c r="I750" s="5"/>
      <c r="J750" s="5"/>
      <c r="L750" s="5"/>
      <c r="M750" s="6"/>
      <c r="N750" s="6"/>
      <c r="O750" s="5"/>
      <c r="AI750" s="3"/>
      <c r="AJ750" s="3"/>
    </row>
    <row r="751" spans="1:36" ht="12.75" customHeight="1">
      <c r="I751" s="5"/>
      <c r="J751" s="5"/>
      <c r="L751" s="5"/>
      <c r="M751" s="6"/>
      <c r="N751" s="6"/>
      <c r="O751" s="5"/>
      <c r="AI751" s="3"/>
      <c r="AJ751" s="3"/>
    </row>
    <row r="752" spans="1:36" ht="26.25" customHeight="1">
      <c r="A752" s="157" t="s">
        <v>99</v>
      </c>
      <c r="C752" s="158"/>
      <c r="D752" s="158"/>
      <c r="E752" s="158"/>
      <c r="F752" s="158"/>
      <c r="G752" s="158"/>
      <c r="H752" s="73">
        <v>1902</v>
      </c>
      <c r="I752" s="74"/>
      <c r="J752" s="74"/>
      <c r="K752" s="74"/>
      <c r="L752" s="74"/>
      <c r="M752" s="74"/>
      <c r="N752" s="32"/>
      <c r="O752" s="32"/>
      <c r="P752" s="32"/>
      <c r="AI752" s="3"/>
      <c r="AJ752" s="3"/>
    </row>
    <row r="753" spans="1:36" ht="20.25" customHeight="1">
      <c r="A753" s="180" t="s">
        <v>9</v>
      </c>
      <c r="B753" s="181" t="s">
        <v>100</v>
      </c>
      <c r="C753" s="182"/>
      <c r="D753" s="182"/>
      <c r="E753" s="182"/>
      <c r="F753" s="182"/>
      <c r="G753" s="182"/>
      <c r="H753" s="183" t="s">
        <v>10</v>
      </c>
      <c r="I753" s="177" t="s">
        <v>2</v>
      </c>
      <c r="J753" s="177" t="s">
        <v>3</v>
      </c>
      <c r="K753" s="184" t="s">
        <v>4</v>
      </c>
      <c r="L753" s="177" t="s">
        <v>5</v>
      </c>
      <c r="M753" s="175" t="s">
        <v>6</v>
      </c>
      <c r="N753" s="175" t="s">
        <v>7</v>
      </c>
      <c r="O753" s="177" t="s">
        <v>8</v>
      </c>
      <c r="P753" s="32"/>
      <c r="AI753" s="3"/>
      <c r="AJ753" s="3"/>
    </row>
    <row r="754" spans="1:36" ht="15.75" customHeight="1">
      <c r="A754" s="176"/>
      <c r="B754" s="75" t="s">
        <v>101</v>
      </c>
      <c r="C754" s="75" t="s">
        <v>102</v>
      </c>
      <c r="D754" s="75" t="s">
        <v>103</v>
      </c>
      <c r="E754" s="75" t="s">
        <v>104</v>
      </c>
      <c r="F754" s="75" t="s">
        <v>105</v>
      </c>
      <c r="G754" s="75" t="s">
        <v>106</v>
      </c>
      <c r="H754" s="176"/>
      <c r="I754" s="176"/>
      <c r="J754" s="176"/>
      <c r="K754" s="176"/>
      <c r="L754" s="176"/>
      <c r="M754" s="176"/>
      <c r="N754" s="176"/>
      <c r="O754" s="176"/>
      <c r="P754" s="32"/>
      <c r="AI754" s="3"/>
      <c r="AJ754" s="3"/>
    </row>
    <row r="755" spans="1:36" ht="15.75" customHeight="1">
      <c r="A755" s="75">
        <v>1902</v>
      </c>
      <c r="B755" s="77">
        <v>750</v>
      </c>
      <c r="C755" s="77"/>
      <c r="D755" s="77"/>
      <c r="E755" s="77"/>
      <c r="F755" s="77"/>
      <c r="G755" s="77"/>
      <c r="H755" s="78"/>
      <c r="I755" s="79"/>
      <c r="J755" s="47"/>
      <c r="K755" s="48"/>
      <c r="L755" s="17"/>
      <c r="M755" s="80">
        <f>B755</f>
        <v>750</v>
      </c>
      <c r="N755" s="43"/>
      <c r="O755" s="17"/>
      <c r="P755" s="32"/>
      <c r="AI755" s="3"/>
      <c r="AJ755" s="3"/>
    </row>
    <row r="756" spans="1:36" ht="15.75" customHeight="1">
      <c r="A756" s="75">
        <v>2001</v>
      </c>
      <c r="C756" s="77">
        <v>673</v>
      </c>
      <c r="D756" s="77"/>
      <c r="E756" s="77"/>
      <c r="F756" s="77"/>
      <c r="G756" s="77"/>
      <c r="H756" s="78"/>
      <c r="I756" s="81"/>
      <c r="J756" s="5"/>
      <c r="K756" s="82"/>
      <c r="L756" s="83">
        <f>C756/B755</f>
        <v>0.89733333333333332</v>
      </c>
      <c r="M756" s="84">
        <v>710</v>
      </c>
      <c r="N756" s="85">
        <f t="shared" ref="N756:N760" si="126">IF(M756=0,"",M756/M755)</f>
        <v>0.94666666666666666</v>
      </c>
      <c r="O756" s="85">
        <f t="shared" ref="O756:O760" si="127">IF(M756=0,"",100%-N756)</f>
        <v>5.3333333333333344E-2</v>
      </c>
      <c r="P756" s="32"/>
      <c r="AI756" s="3"/>
      <c r="AJ756" s="3"/>
    </row>
    <row r="757" spans="1:36" ht="15.75" customHeight="1">
      <c r="A757" s="75">
        <v>2002</v>
      </c>
      <c r="B757" s="77"/>
      <c r="C757" s="77"/>
      <c r="D757" s="77">
        <v>585</v>
      </c>
      <c r="E757" s="77"/>
      <c r="F757" s="77"/>
      <c r="G757" s="77"/>
      <c r="H757" s="78"/>
      <c r="I757" s="81"/>
      <c r="J757" s="5"/>
      <c r="K757" s="82"/>
      <c r="L757" s="86">
        <f>IF(D757=0,"",D757/C756)</f>
        <v>0.86924219910846956</v>
      </c>
      <c r="M757" s="84">
        <v>657</v>
      </c>
      <c r="N757" s="87">
        <f t="shared" si="126"/>
        <v>0.92535211267605633</v>
      </c>
      <c r="O757" s="87">
        <f t="shared" si="127"/>
        <v>7.4647887323943674E-2</v>
      </c>
      <c r="P757" s="11">
        <f>M757/M755</f>
        <v>0.876</v>
      </c>
      <c r="AI757" s="3"/>
      <c r="AJ757" s="3"/>
    </row>
    <row r="758" spans="1:36" ht="15.75" customHeight="1">
      <c r="A758" s="75">
        <v>2101</v>
      </c>
      <c r="B758" s="77"/>
      <c r="C758" s="77"/>
      <c r="D758" s="77"/>
      <c r="E758" s="77">
        <v>515</v>
      </c>
      <c r="F758" s="77"/>
      <c r="G758" s="77"/>
      <c r="H758" s="78"/>
      <c r="I758" s="81"/>
      <c r="J758" s="5"/>
      <c r="K758" s="82"/>
      <c r="L758" s="86">
        <f>IF(E758=0,"",E758/D757)</f>
        <v>0.88034188034188032</v>
      </c>
      <c r="M758" s="84">
        <v>617</v>
      </c>
      <c r="N758" s="87">
        <f t="shared" si="126"/>
        <v>0.939117199391172</v>
      </c>
      <c r="O758" s="87">
        <f t="shared" si="127"/>
        <v>6.0882800608828003E-2</v>
      </c>
      <c r="P758" s="32"/>
      <c r="AI758" s="3"/>
      <c r="AJ758" s="3"/>
    </row>
    <row r="759" spans="1:36" ht="15.75" customHeight="1">
      <c r="A759" s="75">
        <v>2102</v>
      </c>
      <c r="B759" s="77"/>
      <c r="C759" s="77"/>
      <c r="D759" s="77"/>
      <c r="E759" s="77"/>
      <c r="F759" s="77">
        <v>445</v>
      </c>
      <c r="G759" s="77"/>
      <c r="H759" s="78">
        <v>31</v>
      </c>
      <c r="I759" s="81"/>
      <c r="J759" s="5"/>
      <c r="K759" s="82"/>
      <c r="L759" s="86">
        <f>IF(F759=0,"",F759/E758)</f>
        <v>0.86407766990291257</v>
      </c>
      <c r="M759" s="84">
        <v>600</v>
      </c>
      <c r="N759" s="87">
        <f t="shared" si="126"/>
        <v>0.97244732576985415</v>
      </c>
      <c r="O759" s="87">
        <f t="shared" si="127"/>
        <v>2.7552674230145846E-2</v>
      </c>
      <c r="P759" s="32"/>
      <c r="AI759" s="3"/>
      <c r="AJ759" s="3"/>
    </row>
    <row r="760" spans="1:36" ht="15.75" customHeight="1">
      <c r="A760" s="75">
        <v>2201</v>
      </c>
      <c r="B760" s="77"/>
      <c r="C760" s="77"/>
      <c r="D760" s="77"/>
      <c r="E760" s="77"/>
      <c r="F760" s="77"/>
      <c r="G760" s="77">
        <v>433</v>
      </c>
      <c r="H760" s="78">
        <v>363</v>
      </c>
      <c r="I760" s="81"/>
      <c r="J760" s="5"/>
      <c r="K760" s="82"/>
      <c r="L760" s="86">
        <f>IF(G760=0,"",G760/F759)</f>
        <v>0.97303370786516852</v>
      </c>
      <c r="M760" s="88">
        <v>536</v>
      </c>
      <c r="N760" s="87">
        <f t="shared" si="126"/>
        <v>0.89333333333333331</v>
      </c>
      <c r="O760" s="87">
        <f t="shared" si="127"/>
        <v>0.10666666666666669</v>
      </c>
      <c r="P760" s="32"/>
      <c r="AI760" s="3"/>
      <c r="AJ760" s="3"/>
    </row>
    <row r="761" spans="1:36" ht="15.75" customHeight="1">
      <c r="A761" s="75">
        <v>2202</v>
      </c>
      <c r="B761" s="77"/>
      <c r="C761" s="77"/>
      <c r="D761" s="77"/>
      <c r="E761" s="77"/>
      <c r="F761" s="77"/>
      <c r="G761" s="77">
        <v>70</v>
      </c>
      <c r="H761" s="108">
        <v>38</v>
      </c>
      <c r="I761" s="81"/>
      <c r="J761" s="5"/>
      <c r="K761" s="32"/>
      <c r="L761" s="90"/>
      <c r="M761" s="88">
        <v>127</v>
      </c>
      <c r="N761" s="91"/>
      <c r="O761" s="92"/>
      <c r="P761" s="32"/>
      <c r="AI761" s="3"/>
      <c r="AJ761" s="3"/>
    </row>
    <row r="762" spans="1:36" ht="15.75" customHeight="1">
      <c r="A762" s="89" t="s">
        <v>136</v>
      </c>
      <c r="B762" s="77"/>
      <c r="C762" s="77"/>
      <c r="D762" s="77"/>
      <c r="E762" s="77"/>
      <c r="F762" s="77"/>
      <c r="G762" s="77">
        <v>61</v>
      </c>
      <c r="H762" s="78">
        <v>42</v>
      </c>
      <c r="I762" s="81"/>
      <c r="J762" s="5"/>
      <c r="K762" s="32"/>
      <c r="L762" s="90"/>
      <c r="M762" s="88">
        <v>77</v>
      </c>
      <c r="N762" s="91"/>
      <c r="O762" s="92"/>
      <c r="P762" s="32"/>
      <c r="AI762" s="3"/>
      <c r="AJ762" s="3"/>
    </row>
    <row r="763" spans="1:36" ht="15.75" customHeight="1">
      <c r="A763" s="89" t="s">
        <v>120</v>
      </c>
      <c r="B763" s="77"/>
      <c r="C763" s="77"/>
      <c r="D763" s="77"/>
      <c r="E763" s="77"/>
      <c r="F763" s="77"/>
      <c r="G763" s="77">
        <v>10</v>
      </c>
      <c r="H763" s="78">
        <v>8</v>
      </c>
      <c r="I763" s="81"/>
      <c r="J763" s="5"/>
      <c r="K763" s="32"/>
      <c r="L763" s="90"/>
      <c r="M763" s="88">
        <v>12</v>
      </c>
      <c r="N763" s="91"/>
      <c r="O763" s="92"/>
      <c r="P763" s="32"/>
      <c r="AI763" s="3"/>
      <c r="AJ763" s="3"/>
    </row>
    <row r="764" spans="1:36" ht="15.75" customHeight="1">
      <c r="A764" s="89" t="s">
        <v>137</v>
      </c>
      <c r="B764" s="77"/>
      <c r="C764" s="77"/>
      <c r="D764" s="77"/>
      <c r="E764" s="77"/>
      <c r="F764" s="77"/>
      <c r="G764" s="77">
        <v>1</v>
      </c>
      <c r="H764" s="78">
        <v>1</v>
      </c>
      <c r="I764" s="93"/>
      <c r="J764" s="70"/>
      <c r="K764" s="69"/>
      <c r="L764" s="94"/>
      <c r="M764" s="88">
        <v>1</v>
      </c>
      <c r="N764" s="95"/>
      <c r="O764" s="96"/>
      <c r="P764" s="32"/>
      <c r="AI764" s="3"/>
      <c r="AJ764" s="3"/>
    </row>
    <row r="765" spans="1:36" ht="18" customHeight="1">
      <c r="A765" s="31"/>
      <c r="B765" s="32"/>
      <c r="C765" s="172" t="s">
        <v>114</v>
      </c>
      <c r="D765" s="173"/>
      <c r="E765" s="173"/>
      <c r="F765" s="173"/>
      <c r="G765" s="174"/>
      <c r="H765" s="97">
        <f>SUM(H755:H764)</f>
        <v>483</v>
      </c>
      <c r="I765" s="98">
        <f>SUM(H759:H760)/B755</f>
        <v>0.52533333333333332</v>
      </c>
      <c r="J765" s="98">
        <f>H765/B755</f>
        <v>0.64400000000000002</v>
      </c>
      <c r="K765" s="98">
        <f>J765-I765</f>
        <v>0.1186666666666667</v>
      </c>
      <c r="L765" s="5"/>
      <c r="M765" s="32"/>
      <c r="N765" s="23"/>
      <c r="O765" s="5"/>
      <c r="P765" s="32"/>
      <c r="AI765" s="3"/>
      <c r="AJ765" s="3"/>
    </row>
    <row r="766" spans="1:36" ht="12.75" customHeight="1">
      <c r="I766" s="5"/>
      <c r="J766" s="5"/>
      <c r="L766" s="5"/>
      <c r="M766" s="6"/>
      <c r="N766" s="6"/>
      <c r="O766" s="5"/>
      <c r="AI766" s="3"/>
      <c r="AJ766" s="3"/>
    </row>
    <row r="767" spans="1:36" ht="12.75" customHeight="1">
      <c r="I767" s="5"/>
      <c r="J767" s="5"/>
      <c r="L767" s="5"/>
      <c r="M767" s="6"/>
      <c r="N767" s="6"/>
      <c r="O767" s="5"/>
      <c r="AI767" s="3"/>
      <c r="AJ767" s="3"/>
    </row>
    <row r="768" spans="1:36" ht="26.25" customHeight="1">
      <c r="A768" s="157" t="s">
        <v>99</v>
      </c>
      <c r="C768" s="158"/>
      <c r="D768" s="158"/>
      <c r="E768" s="158"/>
      <c r="F768" s="158"/>
      <c r="G768" s="158"/>
      <c r="H768" s="73">
        <v>2002</v>
      </c>
      <c r="I768" s="74"/>
      <c r="J768" s="74"/>
      <c r="K768" s="74"/>
      <c r="L768" s="74"/>
      <c r="M768" s="74"/>
      <c r="N768" s="32"/>
      <c r="O768" s="32"/>
      <c r="P768" s="32"/>
      <c r="AI768" s="3"/>
      <c r="AJ768" s="3"/>
    </row>
    <row r="769" spans="1:36" ht="20.25" customHeight="1">
      <c r="A769" s="180" t="s">
        <v>9</v>
      </c>
      <c r="B769" s="181" t="s">
        <v>100</v>
      </c>
      <c r="C769" s="182"/>
      <c r="D769" s="182"/>
      <c r="E769" s="182"/>
      <c r="F769" s="182"/>
      <c r="G769" s="182"/>
      <c r="H769" s="183" t="s">
        <v>10</v>
      </c>
      <c r="I769" s="177" t="s">
        <v>2</v>
      </c>
      <c r="J769" s="177" t="s">
        <v>3</v>
      </c>
      <c r="K769" s="184" t="s">
        <v>4</v>
      </c>
      <c r="L769" s="177" t="s">
        <v>5</v>
      </c>
      <c r="M769" s="175" t="s">
        <v>6</v>
      </c>
      <c r="N769" s="175" t="s">
        <v>7</v>
      </c>
      <c r="O769" s="177" t="s">
        <v>8</v>
      </c>
      <c r="P769" s="32"/>
      <c r="AI769" s="3"/>
      <c r="AJ769" s="3"/>
    </row>
    <row r="770" spans="1:36" ht="15.75" customHeight="1">
      <c r="A770" s="176"/>
      <c r="B770" s="75" t="s">
        <v>101</v>
      </c>
      <c r="C770" s="75" t="s">
        <v>102</v>
      </c>
      <c r="D770" s="75" t="s">
        <v>103</v>
      </c>
      <c r="E770" s="75" t="s">
        <v>104</v>
      </c>
      <c r="F770" s="75" t="s">
        <v>105</v>
      </c>
      <c r="G770" s="75" t="s">
        <v>106</v>
      </c>
      <c r="H770" s="176"/>
      <c r="I770" s="176"/>
      <c r="J770" s="176"/>
      <c r="K770" s="176"/>
      <c r="L770" s="176"/>
      <c r="M770" s="176"/>
      <c r="N770" s="176"/>
      <c r="O770" s="176"/>
      <c r="P770" s="32"/>
      <c r="AI770" s="3"/>
      <c r="AJ770" s="3"/>
    </row>
    <row r="771" spans="1:36" ht="15.75" customHeight="1">
      <c r="A771" s="75">
        <v>2002</v>
      </c>
      <c r="B771" s="77">
        <v>753</v>
      </c>
      <c r="C771" s="77"/>
      <c r="D771" s="77"/>
      <c r="E771" s="77"/>
      <c r="F771" s="77"/>
      <c r="G771" s="77"/>
      <c r="H771" s="78"/>
      <c r="I771" s="79"/>
      <c r="J771" s="47"/>
      <c r="K771" s="48"/>
      <c r="L771" s="17"/>
      <c r="M771" s="80">
        <f>B771</f>
        <v>753</v>
      </c>
      <c r="N771" s="43"/>
      <c r="O771" s="17"/>
      <c r="P771" s="32"/>
      <c r="AI771" s="3"/>
      <c r="AJ771" s="3"/>
    </row>
    <row r="772" spans="1:36" ht="15.75" customHeight="1">
      <c r="A772" s="75">
        <v>2101</v>
      </c>
      <c r="C772" s="77">
        <v>625</v>
      </c>
      <c r="D772" s="77"/>
      <c r="E772" s="77"/>
      <c r="F772" s="77"/>
      <c r="G772" s="77"/>
      <c r="H772" s="78"/>
      <c r="I772" s="81"/>
      <c r="J772" s="5"/>
      <c r="K772" s="82"/>
      <c r="L772" s="83">
        <f>C772/B771</f>
        <v>0.83001328021248344</v>
      </c>
      <c r="M772" s="84">
        <v>667</v>
      </c>
      <c r="N772" s="85">
        <f t="shared" ref="N772:N776" si="128">IF(M772=0,"",M772/M771)</f>
        <v>0.88579017264276227</v>
      </c>
      <c r="O772" s="85">
        <f t="shared" ref="O772:O776" si="129">IF(M772=0,"",100%-N772)</f>
        <v>0.11420982735723773</v>
      </c>
      <c r="P772" s="32"/>
      <c r="AI772" s="3"/>
      <c r="AJ772" s="3"/>
    </row>
    <row r="773" spans="1:36" ht="15.75" customHeight="1">
      <c r="A773" s="75">
        <v>2102</v>
      </c>
      <c r="B773" s="77"/>
      <c r="C773" s="77"/>
      <c r="D773" s="77">
        <v>565</v>
      </c>
      <c r="E773" s="77"/>
      <c r="F773" s="77"/>
      <c r="G773" s="77"/>
      <c r="H773" s="78"/>
      <c r="I773" s="81"/>
      <c r="J773" s="5"/>
      <c r="K773" s="82"/>
      <c r="L773" s="86">
        <f>IF(D773=0,"",D773/C772)</f>
        <v>0.90400000000000003</v>
      </c>
      <c r="M773" s="84">
        <v>625</v>
      </c>
      <c r="N773" s="87">
        <f t="shared" si="128"/>
        <v>0.93703148425787108</v>
      </c>
      <c r="O773" s="87">
        <f t="shared" si="129"/>
        <v>6.2968515742128917E-2</v>
      </c>
      <c r="P773" s="11">
        <f>M773/M771</f>
        <v>0.83001328021248344</v>
      </c>
      <c r="AI773" s="3"/>
      <c r="AJ773" s="3"/>
    </row>
    <row r="774" spans="1:36" ht="15.75" customHeight="1">
      <c r="A774" s="75">
        <v>2201</v>
      </c>
      <c r="B774" s="77"/>
      <c r="C774" s="77"/>
      <c r="D774" s="77"/>
      <c r="E774" s="77">
        <v>522</v>
      </c>
      <c r="F774" s="77"/>
      <c r="G774" s="77"/>
      <c r="H774" s="78"/>
      <c r="I774" s="81"/>
      <c r="J774" s="5"/>
      <c r="K774" s="82"/>
      <c r="L774" s="86">
        <f>IF(E774=0,"",E774/D773)</f>
        <v>0.92389380530973453</v>
      </c>
      <c r="M774" s="84">
        <v>588</v>
      </c>
      <c r="N774" s="87">
        <f t="shared" si="128"/>
        <v>0.94079999999999997</v>
      </c>
      <c r="O774" s="87">
        <f t="shared" si="129"/>
        <v>5.920000000000003E-2</v>
      </c>
      <c r="P774" s="32"/>
      <c r="AI774" s="3"/>
      <c r="AJ774" s="3"/>
    </row>
    <row r="775" spans="1:36" ht="15.75" customHeight="1">
      <c r="A775" s="75">
        <v>2202</v>
      </c>
      <c r="B775" s="77"/>
      <c r="C775" s="77"/>
      <c r="D775" s="77"/>
      <c r="E775" s="77"/>
      <c r="F775" s="77">
        <v>434</v>
      </c>
      <c r="G775" s="77"/>
      <c r="H775" s="108">
        <v>19</v>
      </c>
      <c r="I775" s="81"/>
      <c r="J775" s="5"/>
      <c r="K775" s="82"/>
      <c r="L775" s="86">
        <f>IF(F775=0,"",F775/E774)</f>
        <v>0.83141762452107282</v>
      </c>
      <c r="M775" s="84">
        <v>536</v>
      </c>
      <c r="N775" s="87">
        <f t="shared" si="128"/>
        <v>0.91156462585034015</v>
      </c>
      <c r="O775" s="87">
        <f t="shared" si="129"/>
        <v>8.8435374149659851E-2</v>
      </c>
      <c r="P775" s="32"/>
      <c r="AI775" s="3"/>
      <c r="AJ775" s="3"/>
    </row>
    <row r="776" spans="1:36" ht="15.75" customHeight="1">
      <c r="A776" s="75">
        <v>2301</v>
      </c>
      <c r="B776" s="77"/>
      <c r="C776" s="77"/>
      <c r="D776" s="77"/>
      <c r="E776" s="77"/>
      <c r="F776" s="77"/>
      <c r="G776" s="77">
        <v>434</v>
      </c>
      <c r="H776" s="78">
        <v>364</v>
      </c>
      <c r="I776" s="81"/>
      <c r="J776" s="5"/>
      <c r="K776" s="82"/>
      <c r="L776" s="86">
        <f>IF(G776=0,"",G776/F775)</f>
        <v>1</v>
      </c>
      <c r="M776" s="88">
        <v>505</v>
      </c>
      <c r="N776" s="87">
        <f t="shared" si="128"/>
        <v>0.94216417910447758</v>
      </c>
      <c r="O776" s="87">
        <f t="shared" si="129"/>
        <v>5.7835820895522416E-2</v>
      </c>
      <c r="P776" s="32"/>
      <c r="AI776" s="3"/>
      <c r="AJ776" s="3"/>
    </row>
    <row r="777" spans="1:36" ht="15.75" customHeight="1">
      <c r="A777" s="89" t="s">
        <v>120</v>
      </c>
      <c r="B777" s="77"/>
      <c r="C777" s="77"/>
      <c r="D777" s="77"/>
      <c r="E777" s="77"/>
      <c r="F777" s="77"/>
      <c r="G777" s="77">
        <v>85</v>
      </c>
      <c r="H777" s="78">
        <v>51</v>
      </c>
      <c r="I777" s="81"/>
      <c r="J777" s="5"/>
      <c r="K777" s="32"/>
      <c r="L777" s="90"/>
      <c r="M777" s="88">
        <v>113</v>
      </c>
      <c r="N777" s="91"/>
      <c r="O777" s="92"/>
      <c r="P777" s="32"/>
      <c r="AI777" s="3"/>
      <c r="AJ777" s="3"/>
    </row>
    <row r="778" spans="1:36" ht="15.75" customHeight="1">
      <c r="A778" s="89" t="s">
        <v>137</v>
      </c>
      <c r="B778" s="77"/>
      <c r="C778" s="77"/>
      <c r="D778" s="77"/>
      <c r="E778" s="77"/>
      <c r="F778" s="77"/>
      <c r="G778" s="77">
        <v>36</v>
      </c>
      <c r="H778" s="78">
        <v>31</v>
      </c>
      <c r="I778" s="81"/>
      <c r="J778" s="5"/>
      <c r="K778" s="32"/>
      <c r="L778" s="90"/>
      <c r="M778" s="88">
        <v>42</v>
      </c>
      <c r="N778" s="91"/>
      <c r="O778" s="92"/>
      <c r="P778" s="32"/>
      <c r="AI778" s="3"/>
      <c r="AJ778" s="3"/>
    </row>
    <row r="779" spans="1:36" ht="15.75" customHeight="1">
      <c r="A779" s="89" t="s">
        <v>128</v>
      </c>
      <c r="B779" s="77"/>
      <c r="C779" s="77"/>
      <c r="D779" s="77"/>
      <c r="E779" s="77"/>
      <c r="F779" s="77"/>
      <c r="G779" s="77">
        <v>8</v>
      </c>
      <c r="H779" s="78">
        <v>6</v>
      </c>
      <c r="I779" s="81"/>
      <c r="J779" s="5"/>
      <c r="K779" s="32"/>
      <c r="L779" s="90"/>
      <c r="M779" s="88">
        <v>9</v>
      </c>
      <c r="N779" s="91"/>
      <c r="O779" s="92"/>
      <c r="P779" s="32"/>
      <c r="AI779" s="3"/>
      <c r="AJ779" s="3"/>
    </row>
    <row r="780" spans="1:36" ht="15.75" customHeight="1">
      <c r="A780" s="89" t="s">
        <v>139</v>
      </c>
      <c r="B780" s="77"/>
      <c r="C780" s="77"/>
      <c r="D780" s="77"/>
      <c r="E780" s="77"/>
      <c r="F780" s="77"/>
      <c r="G780" s="77"/>
      <c r="H780" s="78"/>
      <c r="I780" s="93"/>
      <c r="J780" s="70"/>
      <c r="K780" s="69"/>
      <c r="L780" s="94"/>
      <c r="M780" s="88"/>
      <c r="N780" s="95"/>
      <c r="O780" s="96"/>
      <c r="P780" s="32"/>
      <c r="AI780" s="3"/>
      <c r="AJ780" s="3"/>
    </row>
    <row r="781" spans="1:36" ht="18" customHeight="1">
      <c r="A781" s="31"/>
      <c r="B781" s="32"/>
      <c r="C781" s="172" t="s">
        <v>114</v>
      </c>
      <c r="D781" s="173"/>
      <c r="E781" s="173"/>
      <c r="F781" s="173"/>
      <c r="G781" s="174"/>
      <c r="H781" s="97">
        <f>SUM(H771:H780)</f>
        <v>471</v>
      </c>
      <c r="I781" s="98">
        <f>((SUM(H775:H776))/B771)</f>
        <v>0.50863213811420982</v>
      </c>
      <c r="J781" s="98">
        <f>H781/B771</f>
        <v>0.62549800796812749</v>
      </c>
      <c r="K781" s="98">
        <f>J781-I781</f>
        <v>0.11686586985391767</v>
      </c>
      <c r="L781" s="5"/>
      <c r="M781" s="32"/>
      <c r="N781" s="23"/>
      <c r="O781" s="5"/>
      <c r="P781" s="32"/>
      <c r="AI781" s="3"/>
      <c r="AJ781" s="3"/>
    </row>
    <row r="782" spans="1:36" ht="12.75" customHeight="1">
      <c r="I782" s="5"/>
      <c r="J782" s="5"/>
      <c r="L782" s="5"/>
      <c r="M782" s="6"/>
      <c r="N782" s="6"/>
      <c r="O782" s="5"/>
      <c r="AI782" s="3"/>
      <c r="AJ782" s="3"/>
    </row>
    <row r="783" spans="1:36" ht="12.75" customHeight="1">
      <c r="I783" s="5"/>
      <c r="J783" s="5"/>
      <c r="L783" s="5"/>
      <c r="M783" s="6"/>
      <c r="N783" s="6"/>
      <c r="O783" s="5"/>
      <c r="AI783" s="3"/>
      <c r="AJ783" s="3"/>
    </row>
    <row r="784" spans="1:36" ht="26.25" customHeight="1">
      <c r="A784" s="157" t="s">
        <v>99</v>
      </c>
      <c r="C784" s="158"/>
      <c r="D784" s="158"/>
      <c r="E784" s="158"/>
      <c r="F784" s="158"/>
      <c r="G784" s="158"/>
      <c r="H784" s="73">
        <v>2102</v>
      </c>
      <c r="I784" s="74"/>
      <c r="J784" s="74"/>
      <c r="K784" s="74"/>
      <c r="L784" s="74"/>
      <c r="M784" s="74"/>
      <c r="N784" s="32"/>
      <c r="O784" s="32"/>
      <c r="P784" s="32"/>
      <c r="AI784" s="3"/>
      <c r="AJ784" s="3"/>
    </row>
    <row r="785" spans="1:36" ht="20.25" customHeight="1">
      <c r="A785" s="180" t="s">
        <v>9</v>
      </c>
      <c r="B785" s="181" t="s">
        <v>100</v>
      </c>
      <c r="C785" s="182"/>
      <c r="D785" s="182"/>
      <c r="E785" s="182"/>
      <c r="F785" s="182"/>
      <c r="G785" s="182"/>
      <c r="H785" s="183" t="s">
        <v>10</v>
      </c>
      <c r="I785" s="177" t="s">
        <v>2</v>
      </c>
      <c r="J785" s="177" t="s">
        <v>3</v>
      </c>
      <c r="K785" s="184" t="s">
        <v>4</v>
      </c>
      <c r="L785" s="177" t="s">
        <v>5</v>
      </c>
      <c r="M785" s="175" t="s">
        <v>6</v>
      </c>
      <c r="N785" s="175" t="s">
        <v>7</v>
      </c>
      <c r="O785" s="177" t="s">
        <v>8</v>
      </c>
      <c r="P785" s="32"/>
      <c r="AI785" s="3"/>
      <c r="AJ785" s="3"/>
    </row>
    <row r="786" spans="1:36" ht="15.75" customHeight="1">
      <c r="A786" s="176"/>
      <c r="B786" s="75" t="s">
        <v>101</v>
      </c>
      <c r="C786" s="75" t="s">
        <v>102</v>
      </c>
      <c r="D786" s="75" t="s">
        <v>103</v>
      </c>
      <c r="E786" s="75" t="s">
        <v>104</v>
      </c>
      <c r="F786" s="75" t="s">
        <v>105</v>
      </c>
      <c r="G786" s="75" t="s">
        <v>106</v>
      </c>
      <c r="H786" s="176"/>
      <c r="I786" s="176"/>
      <c r="J786" s="176"/>
      <c r="K786" s="176"/>
      <c r="L786" s="176"/>
      <c r="M786" s="176"/>
      <c r="N786" s="176"/>
      <c r="O786" s="176"/>
      <c r="P786" s="32"/>
      <c r="AI786" s="3"/>
      <c r="AJ786" s="3"/>
    </row>
    <row r="787" spans="1:36" ht="15.75" customHeight="1">
      <c r="A787" s="75">
        <v>2102</v>
      </c>
      <c r="B787" s="77">
        <v>645</v>
      </c>
      <c r="C787" s="77"/>
      <c r="D787" s="77"/>
      <c r="E787" s="77"/>
      <c r="F787" s="77"/>
      <c r="G787" s="77"/>
      <c r="H787" s="78"/>
      <c r="I787" s="79"/>
      <c r="J787" s="47"/>
      <c r="K787" s="48"/>
      <c r="L787" s="17"/>
      <c r="M787" s="80">
        <f>B787</f>
        <v>645</v>
      </c>
      <c r="N787" s="43"/>
      <c r="O787" s="17"/>
      <c r="P787" s="32"/>
      <c r="AI787" s="3"/>
      <c r="AJ787" s="3"/>
    </row>
    <row r="788" spans="1:36" ht="15.75" customHeight="1">
      <c r="A788" s="75">
        <v>2201</v>
      </c>
      <c r="C788" s="77">
        <v>529</v>
      </c>
      <c r="D788" s="77"/>
      <c r="E788" s="77"/>
      <c r="F788" s="77"/>
      <c r="G788" s="77"/>
      <c r="H788" s="78"/>
      <c r="I788" s="81"/>
      <c r="J788" s="5"/>
      <c r="K788" s="82"/>
      <c r="L788" s="83">
        <f>C788/B787</f>
        <v>0.82015503875968987</v>
      </c>
      <c r="M788" s="84">
        <v>539</v>
      </c>
      <c r="N788" s="85">
        <f t="shared" ref="N788:N792" si="130">IF(M788=0,"",M788/M787)</f>
        <v>0.83565891472868215</v>
      </c>
      <c r="O788" s="85">
        <f t="shared" ref="O788:O792" si="131">IF(M788=0,"",100%-N788)</f>
        <v>0.16434108527131785</v>
      </c>
      <c r="P788" s="32"/>
      <c r="AI788" s="3"/>
      <c r="AJ788" s="3"/>
    </row>
    <row r="789" spans="1:36" ht="15.75" customHeight="1">
      <c r="A789" s="75">
        <v>2202</v>
      </c>
      <c r="B789" s="77"/>
      <c r="C789" s="77"/>
      <c r="D789" s="77">
        <v>449</v>
      </c>
      <c r="E789" s="77"/>
      <c r="F789" s="77"/>
      <c r="G789" s="77"/>
      <c r="H789" s="78"/>
      <c r="I789" s="81"/>
      <c r="J789" s="5"/>
      <c r="K789" s="82"/>
      <c r="L789" s="86">
        <f>IF(D789=0,"",D789/C788)</f>
        <v>0.84877126654064272</v>
      </c>
      <c r="M789" s="84">
        <v>497</v>
      </c>
      <c r="N789" s="87">
        <f t="shared" si="130"/>
        <v>0.92207792207792205</v>
      </c>
      <c r="O789" s="87">
        <f t="shared" si="131"/>
        <v>7.7922077922077948E-2</v>
      </c>
      <c r="P789" s="11">
        <f>M789/M787</f>
        <v>0.77054263565891468</v>
      </c>
      <c r="AI789" s="3"/>
      <c r="AJ789" s="3"/>
    </row>
    <row r="790" spans="1:36" ht="15.75" customHeight="1">
      <c r="A790" s="113">
        <v>2301</v>
      </c>
      <c r="B790" s="77"/>
      <c r="C790" s="77"/>
      <c r="D790" s="77"/>
      <c r="E790" s="77">
        <v>421</v>
      </c>
      <c r="F790" s="77"/>
      <c r="G790" s="77"/>
      <c r="H790" s="78"/>
      <c r="I790" s="81"/>
      <c r="J790" s="5"/>
      <c r="K790" s="82"/>
      <c r="L790" s="86">
        <f>IF(E790=0,"",E790/D789)</f>
        <v>0.9376391982182628</v>
      </c>
      <c r="M790" s="84">
        <v>480</v>
      </c>
      <c r="N790" s="87">
        <f t="shared" si="130"/>
        <v>0.96579476861167002</v>
      </c>
      <c r="O790" s="87">
        <f t="shared" si="131"/>
        <v>3.4205231388329982E-2</v>
      </c>
      <c r="P790" s="32"/>
      <c r="AI790" s="3"/>
      <c r="AJ790" s="3"/>
    </row>
    <row r="791" spans="1:36" ht="15.75" customHeight="1">
      <c r="A791" s="75">
        <v>2302</v>
      </c>
      <c r="B791" s="77"/>
      <c r="C791" s="77"/>
      <c r="D791" s="77"/>
      <c r="E791" s="77"/>
      <c r="F791" s="77">
        <v>383</v>
      </c>
      <c r="G791" s="77"/>
      <c r="H791" s="78">
        <v>12</v>
      </c>
      <c r="I791" s="81"/>
      <c r="J791" s="5"/>
      <c r="K791" s="82"/>
      <c r="L791" s="86">
        <f>IF(F791=0,"",F791/E790)</f>
        <v>0.90973871733966749</v>
      </c>
      <c r="M791" s="84">
        <v>446</v>
      </c>
      <c r="N791" s="87">
        <f t="shared" si="130"/>
        <v>0.9291666666666667</v>
      </c>
      <c r="O791" s="87">
        <f t="shared" si="131"/>
        <v>7.0833333333333304E-2</v>
      </c>
      <c r="P791" s="32"/>
      <c r="AI791" s="3"/>
      <c r="AJ791" s="3"/>
    </row>
    <row r="792" spans="1:36" ht="15.75" customHeight="1">
      <c r="A792" s="75">
        <v>2401</v>
      </c>
      <c r="B792" s="77"/>
      <c r="C792" s="77"/>
      <c r="D792" s="77"/>
      <c r="E792" s="77"/>
      <c r="F792" s="77"/>
      <c r="G792" s="77">
        <v>383</v>
      </c>
      <c r="H792" s="78">
        <v>310</v>
      </c>
      <c r="I792" s="81"/>
      <c r="J792" s="5"/>
      <c r="K792" s="82"/>
      <c r="L792" s="86">
        <f>IF(G792=0,"",G792/F791)</f>
        <v>1</v>
      </c>
      <c r="M792" s="88">
        <v>419</v>
      </c>
      <c r="N792" s="87">
        <f t="shared" si="130"/>
        <v>0.9394618834080718</v>
      </c>
      <c r="O792" s="87">
        <f t="shared" si="131"/>
        <v>6.0538116591928204E-2</v>
      </c>
      <c r="P792" s="32"/>
      <c r="AI792" s="3"/>
      <c r="AJ792" s="3"/>
    </row>
    <row r="793" spans="1:36" ht="15.75" customHeight="1">
      <c r="A793" s="89" t="s">
        <v>128</v>
      </c>
      <c r="B793" s="77"/>
      <c r="C793" s="77"/>
      <c r="D793" s="77"/>
      <c r="E793" s="77"/>
      <c r="F793" s="77"/>
      <c r="G793" s="77">
        <v>60</v>
      </c>
      <c r="H793" s="78">
        <v>49</v>
      </c>
      <c r="I793" s="81"/>
      <c r="J793" s="5"/>
      <c r="K793" s="32"/>
      <c r="L793" s="90"/>
      <c r="M793" s="88">
        <v>81</v>
      </c>
      <c r="N793" s="91"/>
      <c r="O793" s="92"/>
      <c r="P793" s="32"/>
      <c r="AI793" s="3"/>
      <c r="AJ793" s="3"/>
    </row>
    <row r="794" spans="1:36" ht="15.75" customHeight="1">
      <c r="A794" s="89"/>
      <c r="B794" s="77"/>
      <c r="C794" s="77"/>
      <c r="D794" s="77"/>
      <c r="E794" s="77"/>
      <c r="F794" s="77"/>
      <c r="G794" s="77"/>
      <c r="H794" s="78"/>
      <c r="I794" s="81"/>
      <c r="J794" s="5"/>
      <c r="K794" s="32"/>
      <c r="L794" s="90"/>
      <c r="M794" s="88"/>
      <c r="N794" s="91"/>
      <c r="O794" s="92"/>
      <c r="P794" s="32"/>
      <c r="AI794" s="3"/>
      <c r="AJ794" s="3"/>
    </row>
    <row r="795" spans="1:36" ht="15.75" customHeight="1">
      <c r="A795" s="89"/>
      <c r="B795" s="77"/>
      <c r="C795" s="77"/>
      <c r="D795" s="77"/>
      <c r="E795" s="77"/>
      <c r="F795" s="77"/>
      <c r="G795" s="77"/>
      <c r="H795" s="78"/>
      <c r="I795" s="81"/>
      <c r="J795" s="5"/>
      <c r="K795" s="32"/>
      <c r="L795" s="90"/>
      <c r="M795" s="88"/>
      <c r="N795" s="91"/>
      <c r="O795" s="92"/>
      <c r="P795" s="32"/>
      <c r="AI795" s="3"/>
      <c r="AJ795" s="3"/>
    </row>
    <row r="796" spans="1:36" ht="15.75" customHeight="1">
      <c r="A796" s="89"/>
      <c r="B796" s="77"/>
      <c r="C796" s="77"/>
      <c r="D796" s="77"/>
      <c r="E796" s="77"/>
      <c r="F796" s="77"/>
      <c r="G796" s="77"/>
      <c r="H796" s="78"/>
      <c r="I796" s="93"/>
      <c r="J796" s="70"/>
      <c r="K796" s="69"/>
      <c r="L796" s="94"/>
      <c r="M796" s="88"/>
      <c r="N796" s="95"/>
      <c r="O796" s="96"/>
      <c r="P796" s="32"/>
      <c r="AI796" s="3"/>
      <c r="AJ796" s="3"/>
    </row>
    <row r="797" spans="1:36" ht="18" customHeight="1">
      <c r="A797" s="31"/>
      <c r="B797" s="32"/>
      <c r="C797" s="172" t="s">
        <v>114</v>
      </c>
      <c r="D797" s="173"/>
      <c r="E797" s="173"/>
      <c r="F797" s="173"/>
      <c r="G797" s="174"/>
      <c r="H797" s="97">
        <f>SUM(H787:H796)</f>
        <v>371</v>
      </c>
      <c r="I797" s="98">
        <f>((SUM(H791:H792))/B787)</f>
        <v>0.49922480620155041</v>
      </c>
      <c r="J797" s="98">
        <f>IF(H797=0,"",H797/B787)</f>
        <v>0.57519379844961238</v>
      </c>
      <c r="K797" s="98">
        <f>J797-I797</f>
        <v>7.5968992248061973E-2</v>
      </c>
      <c r="L797" s="5"/>
      <c r="M797" s="32"/>
      <c r="N797" s="23"/>
      <c r="O797" s="5"/>
      <c r="P797" s="32"/>
      <c r="AI797" s="3"/>
      <c r="AJ797" s="3"/>
    </row>
    <row r="798" spans="1:36" ht="18" customHeight="1">
      <c r="A798" s="31"/>
      <c r="B798" s="32"/>
      <c r="C798" s="103"/>
      <c r="D798" s="103"/>
      <c r="E798" s="103"/>
      <c r="F798" s="103"/>
      <c r="G798" s="103"/>
      <c r="H798" s="104"/>
      <c r="I798" s="105"/>
      <c r="J798" s="105"/>
      <c r="K798" s="105"/>
      <c r="L798" s="5"/>
      <c r="M798" s="32"/>
      <c r="N798" s="23"/>
      <c r="O798" s="5"/>
      <c r="P798" s="32"/>
      <c r="AI798" s="3"/>
      <c r="AJ798" s="3"/>
    </row>
    <row r="799" spans="1:36" ht="18" customHeight="1">
      <c r="A799" s="31"/>
      <c r="B799" s="32"/>
      <c r="C799" s="103"/>
      <c r="D799" s="103"/>
      <c r="E799" s="103"/>
      <c r="F799" s="103"/>
      <c r="G799" s="103"/>
      <c r="H799" s="104"/>
      <c r="I799" s="105"/>
      <c r="J799" s="105"/>
      <c r="K799" s="105"/>
      <c r="L799" s="5"/>
      <c r="M799" s="32"/>
      <c r="N799" s="23"/>
      <c r="O799" s="5"/>
      <c r="P799" s="32"/>
      <c r="AI799" s="3"/>
      <c r="AJ799" s="3"/>
    </row>
    <row r="800" spans="1:36" ht="36.75" customHeight="1">
      <c r="A800" s="157" t="s">
        <v>99</v>
      </c>
      <c r="C800" s="158"/>
      <c r="D800" s="158"/>
      <c r="E800" s="158"/>
      <c r="F800" s="158"/>
      <c r="G800" s="158"/>
      <c r="H800" s="73">
        <v>2202</v>
      </c>
      <c r="I800" s="74"/>
      <c r="J800" s="74"/>
      <c r="K800" s="74"/>
      <c r="L800" s="74"/>
      <c r="M800" s="74"/>
      <c r="N800" s="32"/>
      <c r="O800" s="32"/>
      <c r="P800" s="32"/>
      <c r="AI800" s="3"/>
      <c r="AJ800" s="3"/>
    </row>
    <row r="801" spans="1:36" ht="18" customHeight="1">
      <c r="A801" s="180" t="s">
        <v>9</v>
      </c>
      <c r="B801" s="181" t="s">
        <v>100</v>
      </c>
      <c r="C801" s="182"/>
      <c r="D801" s="182"/>
      <c r="E801" s="182"/>
      <c r="F801" s="182"/>
      <c r="G801" s="182"/>
      <c r="H801" s="183" t="s">
        <v>10</v>
      </c>
      <c r="I801" s="177" t="s">
        <v>2</v>
      </c>
      <c r="J801" s="177" t="s">
        <v>3</v>
      </c>
      <c r="K801" s="184" t="s">
        <v>4</v>
      </c>
      <c r="L801" s="177" t="s">
        <v>5</v>
      </c>
      <c r="M801" s="175" t="s">
        <v>6</v>
      </c>
      <c r="N801" s="175" t="s">
        <v>7</v>
      </c>
      <c r="O801" s="177" t="s">
        <v>8</v>
      </c>
      <c r="P801" s="32"/>
      <c r="AI801" s="3"/>
      <c r="AJ801" s="3"/>
    </row>
    <row r="802" spans="1:36" ht="18" customHeight="1">
      <c r="A802" s="176"/>
      <c r="B802" s="75" t="s">
        <v>101</v>
      </c>
      <c r="C802" s="75" t="s">
        <v>102</v>
      </c>
      <c r="D802" s="75" t="s">
        <v>103</v>
      </c>
      <c r="E802" s="75" t="s">
        <v>104</v>
      </c>
      <c r="F802" s="75" t="s">
        <v>105</v>
      </c>
      <c r="G802" s="75" t="s">
        <v>106</v>
      </c>
      <c r="H802" s="176"/>
      <c r="I802" s="176"/>
      <c r="J802" s="176"/>
      <c r="K802" s="176"/>
      <c r="L802" s="176"/>
      <c r="M802" s="176"/>
      <c r="N802" s="176"/>
      <c r="O802" s="176"/>
      <c r="P802" s="32"/>
      <c r="AI802" s="3"/>
      <c r="AJ802" s="3"/>
    </row>
    <row r="803" spans="1:36" ht="18" customHeight="1">
      <c r="A803" s="75">
        <v>2202</v>
      </c>
      <c r="B803" s="77">
        <v>600</v>
      </c>
      <c r="C803" s="77"/>
      <c r="D803" s="77"/>
      <c r="E803" s="77"/>
      <c r="F803" s="77"/>
      <c r="G803" s="77"/>
      <c r="H803" s="78"/>
      <c r="I803" s="79"/>
      <c r="J803" s="47"/>
      <c r="K803" s="48"/>
      <c r="L803" s="17"/>
      <c r="M803" s="80">
        <f>B803</f>
        <v>600</v>
      </c>
      <c r="N803" s="43"/>
      <c r="O803" s="17"/>
      <c r="P803" s="32"/>
      <c r="AI803" s="3"/>
      <c r="AJ803" s="3"/>
    </row>
    <row r="804" spans="1:36" ht="18" customHeight="1">
      <c r="A804" s="75">
        <v>2301</v>
      </c>
      <c r="C804" s="77">
        <v>561</v>
      </c>
      <c r="D804" s="77"/>
      <c r="E804" s="77"/>
      <c r="F804" s="77"/>
      <c r="G804" s="77"/>
      <c r="H804" s="78"/>
      <c r="I804" s="81"/>
      <c r="J804" s="5"/>
      <c r="K804" s="82"/>
      <c r="L804" s="83">
        <f>C804/B803</f>
        <v>0.93500000000000005</v>
      </c>
      <c r="M804" s="84">
        <v>580</v>
      </c>
      <c r="N804" s="85">
        <f t="shared" ref="N804:N808" si="132">IF(M804=0,"",M804/M803)</f>
        <v>0.96666666666666667</v>
      </c>
      <c r="O804" s="85">
        <f t="shared" ref="O804:O808" si="133">IF(M804=0,"",100%-N804)</f>
        <v>3.3333333333333326E-2</v>
      </c>
      <c r="P804" s="32"/>
      <c r="AI804" s="3"/>
      <c r="AJ804" s="3"/>
    </row>
    <row r="805" spans="1:36" ht="18" customHeight="1">
      <c r="A805" s="75">
        <v>2302</v>
      </c>
      <c r="B805" s="77"/>
      <c r="C805" s="77"/>
      <c r="D805" s="77">
        <v>512</v>
      </c>
      <c r="E805" s="77"/>
      <c r="F805" s="77"/>
      <c r="G805" s="77"/>
      <c r="H805" s="78"/>
      <c r="I805" s="81"/>
      <c r="J805" s="5"/>
      <c r="K805" s="82"/>
      <c r="L805" s="86">
        <f>IF(D805=0,"",D805/C804)</f>
        <v>0.91265597147950084</v>
      </c>
      <c r="M805" s="84">
        <v>542</v>
      </c>
      <c r="N805" s="87">
        <f t="shared" si="132"/>
        <v>0.93448275862068964</v>
      </c>
      <c r="O805" s="87">
        <f t="shared" si="133"/>
        <v>6.5517241379310365E-2</v>
      </c>
      <c r="P805" s="11">
        <f>M805/M803</f>
        <v>0.90333333333333332</v>
      </c>
      <c r="AI805" s="3"/>
      <c r="AJ805" s="3"/>
    </row>
    <row r="806" spans="1:36" ht="18" customHeight="1">
      <c r="A806" s="113">
        <v>2401</v>
      </c>
      <c r="B806" s="77"/>
      <c r="C806" s="77"/>
      <c r="D806" s="77"/>
      <c r="E806" s="77">
        <v>480</v>
      </c>
      <c r="F806" s="77"/>
      <c r="G806" s="77"/>
      <c r="H806" s="78"/>
      <c r="I806" s="81"/>
      <c r="J806" s="5"/>
      <c r="K806" s="82"/>
      <c r="L806" s="86">
        <f>IF(E806=0,"",E806/D805)</f>
        <v>0.9375</v>
      </c>
      <c r="M806" s="84">
        <v>520</v>
      </c>
      <c r="N806" s="87">
        <f t="shared" si="132"/>
        <v>0.95940959409594095</v>
      </c>
      <c r="O806" s="87">
        <f t="shared" si="133"/>
        <v>4.0590405904059046E-2</v>
      </c>
      <c r="P806" s="32"/>
      <c r="AI806" s="3"/>
      <c r="AJ806" s="3"/>
    </row>
    <row r="807" spans="1:36" ht="18" customHeight="1">
      <c r="A807" s="75">
        <v>2402</v>
      </c>
      <c r="B807" s="77"/>
      <c r="C807" s="77"/>
      <c r="D807" s="77"/>
      <c r="E807" s="77"/>
      <c r="F807" s="77">
        <v>425</v>
      </c>
      <c r="G807" s="77"/>
      <c r="H807" s="78">
        <v>26</v>
      </c>
      <c r="I807" s="81"/>
      <c r="J807" s="5"/>
      <c r="K807" s="82"/>
      <c r="L807" s="86">
        <f>IF(F807=0,"",F807/E806)</f>
        <v>0.88541666666666663</v>
      </c>
      <c r="M807" s="84">
        <v>495</v>
      </c>
      <c r="N807" s="87">
        <f t="shared" si="132"/>
        <v>0.95192307692307687</v>
      </c>
      <c r="O807" s="87">
        <f t="shared" si="133"/>
        <v>4.8076923076923128E-2</v>
      </c>
      <c r="P807" s="32"/>
      <c r="AI807" s="3"/>
      <c r="AJ807" s="3"/>
    </row>
    <row r="808" spans="1:36" ht="18" customHeight="1">
      <c r="A808" s="75">
        <v>2501</v>
      </c>
      <c r="B808" s="77"/>
      <c r="C808" s="77"/>
      <c r="D808" s="77"/>
      <c r="E808" s="77"/>
      <c r="F808" s="77"/>
      <c r="G808" s="77"/>
      <c r="H808" s="78"/>
      <c r="I808" s="81"/>
      <c r="J808" s="5"/>
      <c r="K808" s="82"/>
      <c r="L808" s="86" t="str">
        <f>IF(G808=0,"",G808/F807)</f>
        <v/>
      </c>
      <c r="M808" s="88"/>
      <c r="N808" s="87" t="str">
        <f t="shared" si="132"/>
        <v/>
      </c>
      <c r="O808" s="87" t="str">
        <f t="shared" si="133"/>
        <v/>
      </c>
      <c r="P808" s="32"/>
      <c r="AI808" s="3"/>
      <c r="AJ808" s="3"/>
    </row>
    <row r="809" spans="1:36" ht="18" customHeight="1">
      <c r="A809" s="89"/>
      <c r="B809" s="77"/>
      <c r="C809" s="77"/>
      <c r="D809" s="77"/>
      <c r="E809" s="77"/>
      <c r="F809" s="77"/>
      <c r="G809" s="77"/>
      <c r="H809" s="78"/>
      <c r="I809" s="81"/>
      <c r="J809" s="5"/>
      <c r="K809" s="32"/>
      <c r="L809" s="90"/>
      <c r="M809" s="88"/>
      <c r="N809" s="91"/>
      <c r="O809" s="92"/>
      <c r="P809" s="32"/>
      <c r="AI809" s="3"/>
      <c r="AJ809" s="3"/>
    </row>
    <row r="810" spans="1:36" ht="18" customHeight="1">
      <c r="A810" s="89"/>
      <c r="B810" s="77"/>
      <c r="C810" s="77"/>
      <c r="D810" s="77"/>
      <c r="E810" s="77"/>
      <c r="F810" s="77"/>
      <c r="G810" s="77"/>
      <c r="H810" s="78"/>
      <c r="I810" s="81"/>
      <c r="J810" s="5"/>
      <c r="K810" s="32"/>
      <c r="L810" s="90"/>
      <c r="M810" s="88"/>
      <c r="N810" s="91"/>
      <c r="O810" s="92"/>
      <c r="P810" s="32"/>
      <c r="AI810" s="3"/>
      <c r="AJ810" s="3"/>
    </row>
    <row r="811" spans="1:36" ht="18" customHeight="1">
      <c r="A811" s="89"/>
      <c r="B811" s="77"/>
      <c r="C811" s="77"/>
      <c r="D811" s="77"/>
      <c r="E811" s="77"/>
      <c r="F811" s="77"/>
      <c r="G811" s="77"/>
      <c r="H811" s="78"/>
      <c r="I811" s="81"/>
      <c r="J811" s="5"/>
      <c r="K811" s="32"/>
      <c r="L811" s="90"/>
      <c r="M811" s="88"/>
      <c r="N811" s="91"/>
      <c r="O811" s="92"/>
      <c r="P811" s="32"/>
      <c r="AI811" s="3"/>
      <c r="AJ811" s="3"/>
    </row>
    <row r="812" spans="1:36" ht="18" customHeight="1">
      <c r="A812" s="89"/>
      <c r="B812" s="77"/>
      <c r="C812" s="77"/>
      <c r="D812" s="77"/>
      <c r="E812" s="77"/>
      <c r="F812" s="77"/>
      <c r="G812" s="77"/>
      <c r="H812" s="78"/>
      <c r="I812" s="93"/>
      <c r="J812" s="70"/>
      <c r="K812" s="69"/>
      <c r="L812" s="94"/>
      <c r="M812" s="88"/>
      <c r="N812" s="95"/>
      <c r="O812" s="96"/>
      <c r="P812" s="32"/>
      <c r="AI812" s="3"/>
      <c r="AJ812" s="3"/>
    </row>
    <row r="813" spans="1:36" ht="18" customHeight="1">
      <c r="A813" s="31"/>
      <c r="B813" s="32"/>
      <c r="C813" s="172" t="s">
        <v>114</v>
      </c>
      <c r="D813" s="173"/>
      <c r="E813" s="173"/>
      <c r="F813" s="173"/>
      <c r="G813" s="174"/>
      <c r="H813" s="97">
        <f>SUM(H803:H812)</f>
        <v>26</v>
      </c>
      <c r="I813" s="98">
        <f>((SUM(H807:H808))/B803)</f>
        <v>4.3333333333333335E-2</v>
      </c>
      <c r="J813" s="98">
        <f>IF(H813=0,"",H813/B803)</f>
        <v>4.3333333333333335E-2</v>
      </c>
      <c r="K813" s="98">
        <f>J813-I813</f>
        <v>0</v>
      </c>
      <c r="L813" s="5"/>
      <c r="M813" s="32"/>
      <c r="N813" s="23"/>
      <c r="O813" s="5"/>
      <c r="P813" s="32"/>
      <c r="AI813" s="3"/>
      <c r="AJ813" s="3"/>
    </row>
    <row r="814" spans="1:36" ht="18" customHeight="1">
      <c r="A814" s="31"/>
      <c r="B814" s="32"/>
      <c r="C814" s="103"/>
      <c r="D814" s="103"/>
      <c r="E814" s="103"/>
      <c r="F814" s="103"/>
      <c r="G814" s="103"/>
      <c r="H814" s="104"/>
      <c r="I814" s="105"/>
      <c r="J814" s="105"/>
      <c r="K814" s="105"/>
      <c r="L814" s="5"/>
      <c r="M814" s="32"/>
      <c r="N814" s="23"/>
      <c r="O814" s="5"/>
      <c r="P814" s="32"/>
      <c r="AI814" s="3"/>
      <c r="AJ814" s="3"/>
    </row>
    <row r="815" spans="1:36" ht="18" customHeight="1">
      <c r="A815" s="31"/>
      <c r="B815" s="32"/>
      <c r="C815" s="103"/>
      <c r="D815" s="103"/>
      <c r="E815" s="103"/>
      <c r="F815" s="103"/>
      <c r="G815" s="103"/>
      <c r="H815" s="104"/>
      <c r="I815" s="105"/>
      <c r="J815" s="105"/>
      <c r="K815" s="105"/>
      <c r="L815" s="5"/>
      <c r="M815" s="32"/>
      <c r="N815" s="23"/>
      <c r="O815" s="5"/>
      <c r="P815" s="32"/>
      <c r="AI815" s="3"/>
      <c r="AJ815" s="3"/>
    </row>
    <row r="816" spans="1:36" ht="26.25">
      <c r="A816" s="157" t="s">
        <v>99</v>
      </c>
      <c r="B816" s="160"/>
      <c r="C816" s="158"/>
      <c r="D816" s="158"/>
      <c r="E816" s="158"/>
      <c r="F816" s="158"/>
      <c r="G816" s="158"/>
      <c r="H816" s="73">
        <v>2302</v>
      </c>
      <c r="I816" s="74"/>
      <c r="J816" s="74"/>
      <c r="K816" s="74"/>
      <c r="L816" s="74"/>
      <c r="M816" s="74"/>
      <c r="N816" s="32"/>
      <c r="O816" s="32"/>
      <c r="P816" s="32"/>
      <c r="AI816" s="3"/>
      <c r="AJ816" s="3"/>
    </row>
    <row r="817" spans="1:36" ht="18" customHeight="1">
      <c r="A817" s="180" t="s">
        <v>9</v>
      </c>
      <c r="B817" s="181" t="s">
        <v>100</v>
      </c>
      <c r="C817" s="182"/>
      <c r="D817" s="182"/>
      <c r="E817" s="182"/>
      <c r="F817" s="182"/>
      <c r="G817" s="182"/>
      <c r="H817" s="183" t="s">
        <v>10</v>
      </c>
      <c r="I817" s="177" t="s">
        <v>2</v>
      </c>
      <c r="J817" s="177" t="s">
        <v>3</v>
      </c>
      <c r="K817" s="184" t="s">
        <v>4</v>
      </c>
      <c r="L817" s="177" t="s">
        <v>5</v>
      </c>
      <c r="M817" s="175" t="s">
        <v>6</v>
      </c>
      <c r="N817" s="175" t="s">
        <v>7</v>
      </c>
      <c r="O817" s="177" t="s">
        <v>8</v>
      </c>
      <c r="P817" s="32"/>
      <c r="AI817" s="3"/>
      <c r="AJ817" s="3"/>
    </row>
    <row r="818" spans="1:36" ht="18" customHeight="1">
      <c r="A818" s="176"/>
      <c r="B818" s="75" t="s">
        <v>101</v>
      </c>
      <c r="C818" s="75" t="s">
        <v>102</v>
      </c>
      <c r="D818" s="75" t="s">
        <v>103</v>
      </c>
      <c r="E818" s="75" t="s">
        <v>104</v>
      </c>
      <c r="F818" s="75" t="s">
        <v>105</v>
      </c>
      <c r="G818" s="75" t="s">
        <v>106</v>
      </c>
      <c r="H818" s="176"/>
      <c r="I818" s="176"/>
      <c r="J818" s="176"/>
      <c r="K818" s="176"/>
      <c r="L818" s="176"/>
      <c r="M818" s="176"/>
      <c r="N818" s="176"/>
      <c r="O818" s="176"/>
      <c r="P818" s="32"/>
      <c r="AI818" s="3"/>
      <c r="AJ818" s="3"/>
    </row>
    <row r="819" spans="1:36" ht="18" customHeight="1">
      <c r="A819" s="75">
        <v>2302</v>
      </c>
      <c r="B819" s="77">
        <v>645</v>
      </c>
      <c r="C819" s="77"/>
      <c r="D819" s="77"/>
      <c r="E819" s="77"/>
      <c r="F819" s="77"/>
      <c r="G819" s="77"/>
      <c r="H819" s="108"/>
      <c r="I819" s="79"/>
      <c r="J819" s="47"/>
      <c r="K819" s="48"/>
      <c r="L819" s="17"/>
      <c r="M819" s="80">
        <f>B819</f>
        <v>645</v>
      </c>
      <c r="N819" s="43"/>
      <c r="O819" s="17"/>
      <c r="P819" s="32"/>
      <c r="AI819" s="3"/>
      <c r="AJ819" s="3"/>
    </row>
    <row r="820" spans="1:36" ht="18" customHeight="1">
      <c r="A820" s="75">
        <v>2401</v>
      </c>
      <c r="B820" s="160"/>
      <c r="C820" s="77">
        <v>576</v>
      </c>
      <c r="D820" s="77"/>
      <c r="E820" s="77"/>
      <c r="F820" s="77"/>
      <c r="G820" s="77"/>
      <c r="H820" s="108"/>
      <c r="I820" s="81"/>
      <c r="J820" s="5"/>
      <c r="K820" s="82"/>
      <c r="L820" s="83">
        <f>C820/B819</f>
        <v>0.89302325581395348</v>
      </c>
      <c r="M820" s="84">
        <v>583</v>
      </c>
      <c r="N820" s="85">
        <f t="shared" ref="N820:N824" si="134">IF(M820=0,"",M820/M819)</f>
        <v>0.90387596899224809</v>
      </c>
      <c r="O820" s="85">
        <f t="shared" ref="O820:O824" si="135">IF(M820=0,"",100%-N820)</f>
        <v>9.6124031007751909E-2</v>
      </c>
      <c r="P820" s="32"/>
      <c r="AI820" s="3"/>
      <c r="AJ820" s="3"/>
    </row>
    <row r="821" spans="1:36" ht="18" customHeight="1">
      <c r="A821" s="75">
        <v>2402</v>
      </c>
      <c r="B821" s="77"/>
      <c r="C821" s="77"/>
      <c r="D821" s="77">
        <v>517</v>
      </c>
      <c r="E821" s="77"/>
      <c r="F821" s="77"/>
      <c r="G821" s="77"/>
      <c r="H821" s="108"/>
      <c r="I821" s="81"/>
      <c r="J821" s="5"/>
      <c r="K821" s="82"/>
      <c r="L821" s="86">
        <f>IF(D821=0,"",D821/C820)</f>
        <v>0.89756944444444442</v>
      </c>
      <c r="M821" s="84">
        <v>560</v>
      </c>
      <c r="N821" s="87">
        <f t="shared" si="134"/>
        <v>0.96054888507718694</v>
      </c>
      <c r="O821" s="87">
        <f t="shared" si="135"/>
        <v>3.9451114922813058E-2</v>
      </c>
      <c r="P821" s="11">
        <f>M821/M819</f>
        <v>0.86821705426356588</v>
      </c>
      <c r="AI821" s="3"/>
      <c r="AJ821" s="3"/>
    </row>
    <row r="822" spans="1:36" ht="18" customHeight="1">
      <c r="A822" s="161">
        <v>2501</v>
      </c>
      <c r="B822" s="77"/>
      <c r="C822" s="77"/>
      <c r="D822" s="77"/>
      <c r="E822" s="77"/>
      <c r="F822" s="77"/>
      <c r="G822" s="77"/>
      <c r="H822" s="108"/>
      <c r="I822" s="81"/>
      <c r="J822" s="5"/>
      <c r="K822" s="82"/>
      <c r="L822" s="86" t="str">
        <f>IF(E822=0,"",E822/D821)</f>
        <v/>
      </c>
      <c r="M822" s="84"/>
      <c r="N822" s="87" t="str">
        <f t="shared" si="134"/>
        <v/>
      </c>
      <c r="O822" s="87" t="str">
        <f t="shared" si="135"/>
        <v/>
      </c>
      <c r="P822" s="32"/>
      <c r="AI822" s="3"/>
      <c r="AJ822" s="3"/>
    </row>
    <row r="823" spans="1:36" ht="18" customHeight="1">
      <c r="A823" s="75">
        <v>2502</v>
      </c>
      <c r="B823" s="77"/>
      <c r="C823" s="77"/>
      <c r="D823" s="77"/>
      <c r="E823" s="77"/>
      <c r="F823" s="77"/>
      <c r="G823" s="77"/>
      <c r="H823" s="108"/>
      <c r="I823" s="81"/>
      <c r="J823" s="5"/>
      <c r="K823" s="82"/>
      <c r="L823" s="86" t="str">
        <f>IF(F823=0,"",F823/E822)</f>
        <v/>
      </c>
      <c r="M823" s="84"/>
      <c r="N823" s="87" t="str">
        <f t="shared" si="134"/>
        <v/>
      </c>
      <c r="O823" s="87" t="str">
        <f t="shared" si="135"/>
        <v/>
      </c>
      <c r="P823" s="32"/>
      <c r="AI823" s="3"/>
      <c r="AJ823" s="3"/>
    </row>
    <row r="824" spans="1:36" ht="18" customHeight="1">
      <c r="A824" s="75">
        <v>2601</v>
      </c>
      <c r="B824" s="77"/>
      <c r="C824" s="77"/>
      <c r="D824" s="77"/>
      <c r="E824" s="77"/>
      <c r="F824" s="77"/>
      <c r="G824" s="77"/>
      <c r="H824" s="108"/>
      <c r="I824" s="81"/>
      <c r="J824" s="5"/>
      <c r="K824" s="82"/>
      <c r="L824" s="86" t="str">
        <f>IF(G824=0,"",G824/F823)</f>
        <v/>
      </c>
      <c r="M824" s="88"/>
      <c r="N824" s="87" t="str">
        <f t="shared" si="134"/>
        <v/>
      </c>
      <c r="O824" s="87" t="str">
        <f t="shared" si="135"/>
        <v/>
      </c>
      <c r="P824" s="32"/>
      <c r="AI824" s="3"/>
      <c r="AJ824" s="3"/>
    </row>
    <row r="825" spans="1:36" ht="18" customHeight="1">
      <c r="A825" s="89"/>
      <c r="B825" s="77"/>
      <c r="C825" s="77"/>
      <c r="D825" s="77"/>
      <c r="E825" s="77"/>
      <c r="F825" s="77"/>
      <c r="G825" s="77"/>
      <c r="H825" s="108"/>
      <c r="I825" s="81"/>
      <c r="J825" s="5"/>
      <c r="K825" s="32"/>
      <c r="L825" s="90"/>
      <c r="M825" s="88"/>
      <c r="N825" s="91"/>
      <c r="O825" s="92"/>
      <c r="P825" s="32"/>
      <c r="AI825" s="3"/>
      <c r="AJ825" s="3"/>
    </row>
    <row r="826" spans="1:36" ht="18" customHeight="1">
      <c r="A826" s="89"/>
      <c r="B826" s="77"/>
      <c r="C826" s="77"/>
      <c r="D826" s="77"/>
      <c r="E826" s="77"/>
      <c r="F826" s="77"/>
      <c r="G826" s="77"/>
      <c r="H826" s="108"/>
      <c r="I826" s="81"/>
      <c r="J826" s="5"/>
      <c r="K826" s="32"/>
      <c r="L826" s="90"/>
      <c r="M826" s="88"/>
      <c r="N826" s="91"/>
      <c r="O826" s="92"/>
      <c r="P826" s="32"/>
      <c r="AI826" s="3"/>
      <c r="AJ826" s="3"/>
    </row>
    <row r="827" spans="1:36" ht="18" customHeight="1">
      <c r="A827" s="89"/>
      <c r="B827" s="77"/>
      <c r="C827" s="77"/>
      <c r="D827" s="77"/>
      <c r="E827" s="77"/>
      <c r="F827" s="77"/>
      <c r="G827" s="77"/>
      <c r="H827" s="108"/>
      <c r="I827" s="81"/>
      <c r="J827" s="5"/>
      <c r="K827" s="32"/>
      <c r="L827" s="90"/>
      <c r="M827" s="88"/>
      <c r="N827" s="91"/>
      <c r="O827" s="92"/>
      <c r="P827" s="32"/>
      <c r="AI827" s="3"/>
      <c r="AJ827" s="3"/>
    </row>
    <row r="828" spans="1:36" ht="18" customHeight="1">
      <c r="A828" s="89"/>
      <c r="B828" s="77"/>
      <c r="C828" s="77"/>
      <c r="D828" s="77"/>
      <c r="E828" s="77"/>
      <c r="F828" s="77"/>
      <c r="G828" s="77"/>
      <c r="H828" s="108"/>
      <c r="I828" s="93"/>
      <c r="J828" s="70"/>
      <c r="K828" s="69"/>
      <c r="L828" s="94"/>
      <c r="M828" s="88"/>
      <c r="N828" s="95"/>
      <c r="O828" s="96"/>
      <c r="P828" s="32"/>
      <c r="AI828" s="3"/>
      <c r="AJ828" s="3"/>
    </row>
    <row r="829" spans="1:36" ht="18" customHeight="1">
      <c r="A829" s="31"/>
      <c r="B829" s="32"/>
      <c r="C829" s="172" t="s">
        <v>114</v>
      </c>
      <c r="D829" s="173"/>
      <c r="E829" s="173"/>
      <c r="F829" s="173"/>
      <c r="G829" s="174"/>
      <c r="H829" s="97">
        <f>SUM(H819:H828)</f>
        <v>0</v>
      </c>
      <c r="I829" s="98" t="str">
        <f>IF(H827=0,"",H827/#REF!)</f>
        <v/>
      </c>
      <c r="J829" s="98" t="str">
        <f>IF(H829=0,"",H829/#REF!)</f>
        <v/>
      </c>
      <c r="K829" s="98" t="str">
        <f>IF(H827=0,"",J829-I829)</f>
        <v/>
      </c>
      <c r="L829" s="5"/>
      <c r="M829" s="32"/>
      <c r="N829" s="23"/>
      <c r="O829" s="5"/>
      <c r="P829" s="32"/>
      <c r="AI829" s="3"/>
      <c r="AJ829" s="3"/>
    </row>
    <row r="830" spans="1:36" ht="18" customHeight="1">
      <c r="A830" s="31"/>
      <c r="B830" s="32"/>
      <c r="C830" s="103"/>
      <c r="D830" s="103"/>
      <c r="E830" s="103"/>
      <c r="F830" s="103"/>
      <c r="G830" s="103"/>
      <c r="H830" s="104"/>
      <c r="I830" s="105"/>
      <c r="J830" s="105"/>
      <c r="K830" s="105"/>
      <c r="L830" s="5"/>
      <c r="M830" s="32"/>
      <c r="N830" s="23"/>
      <c r="O830" s="5"/>
      <c r="P830" s="32"/>
      <c r="AI830" s="3"/>
      <c r="AJ830" s="3"/>
    </row>
    <row r="831" spans="1:36" ht="18" customHeight="1">
      <c r="A831" s="31"/>
      <c r="B831" s="32"/>
      <c r="C831" s="103"/>
      <c r="D831" s="103"/>
      <c r="E831" s="103"/>
      <c r="F831" s="103"/>
      <c r="G831" s="103"/>
      <c r="H831" s="104"/>
      <c r="I831" s="105"/>
      <c r="J831" s="105"/>
      <c r="K831" s="105"/>
      <c r="L831" s="5"/>
      <c r="M831" s="32"/>
      <c r="N831" s="23"/>
      <c r="O831" s="5"/>
      <c r="P831" s="32"/>
      <c r="AI831" s="3"/>
      <c r="AJ831" s="3"/>
    </row>
    <row r="832" spans="1:36" ht="18" customHeight="1">
      <c r="A832" s="157" t="s">
        <v>99</v>
      </c>
      <c r="B832" s="162"/>
      <c r="C832" s="158"/>
      <c r="D832" s="158"/>
      <c r="E832" s="158"/>
      <c r="F832" s="158"/>
      <c r="G832" s="158"/>
      <c r="H832" s="73">
        <v>2401</v>
      </c>
      <c r="I832" s="74"/>
      <c r="J832" s="74"/>
      <c r="K832" s="74"/>
      <c r="L832" s="74"/>
      <c r="M832" s="74"/>
      <c r="N832" s="32"/>
      <c r="O832" s="32"/>
      <c r="P832" s="32"/>
      <c r="AI832" s="3"/>
      <c r="AJ832" s="3"/>
    </row>
    <row r="833" spans="1:36" ht="18" customHeight="1">
      <c r="A833" s="180" t="s">
        <v>9</v>
      </c>
      <c r="B833" s="181" t="s">
        <v>100</v>
      </c>
      <c r="C833" s="182"/>
      <c r="D833" s="182"/>
      <c r="E833" s="182"/>
      <c r="F833" s="182"/>
      <c r="G833" s="182"/>
      <c r="H833" s="183" t="s">
        <v>10</v>
      </c>
      <c r="I833" s="177" t="s">
        <v>2</v>
      </c>
      <c r="J833" s="177" t="s">
        <v>3</v>
      </c>
      <c r="K833" s="184" t="s">
        <v>4</v>
      </c>
      <c r="L833" s="177" t="s">
        <v>5</v>
      </c>
      <c r="M833" s="175" t="s">
        <v>6</v>
      </c>
      <c r="N833" s="175" t="s">
        <v>7</v>
      </c>
      <c r="O833" s="177" t="s">
        <v>8</v>
      </c>
      <c r="P833" s="32"/>
      <c r="AI833" s="3"/>
      <c r="AJ833" s="3"/>
    </row>
    <row r="834" spans="1:36" ht="18" customHeight="1">
      <c r="A834" s="176"/>
      <c r="B834" s="75" t="s">
        <v>101</v>
      </c>
      <c r="C834" s="75" t="s">
        <v>102</v>
      </c>
      <c r="D834" s="75" t="s">
        <v>103</v>
      </c>
      <c r="E834" s="75" t="s">
        <v>104</v>
      </c>
      <c r="F834" s="75" t="s">
        <v>105</v>
      </c>
      <c r="G834" s="75" t="s">
        <v>106</v>
      </c>
      <c r="H834" s="176"/>
      <c r="I834" s="176"/>
      <c r="J834" s="176"/>
      <c r="K834" s="176"/>
      <c r="L834" s="176"/>
      <c r="M834" s="176"/>
      <c r="N834" s="176"/>
      <c r="O834" s="176"/>
      <c r="P834" s="32"/>
      <c r="AI834" s="3"/>
      <c r="AJ834" s="3"/>
    </row>
    <row r="835" spans="1:36" ht="18" customHeight="1">
      <c r="A835" s="75">
        <v>2401</v>
      </c>
      <c r="B835" s="77">
        <v>56</v>
      </c>
      <c r="C835" s="77"/>
      <c r="D835" s="77"/>
      <c r="E835" s="77"/>
      <c r="F835" s="77"/>
      <c r="G835" s="77"/>
      <c r="H835" s="108"/>
      <c r="I835" s="79"/>
      <c r="J835" s="47"/>
      <c r="K835" s="48"/>
      <c r="L835" s="17"/>
      <c r="M835" s="80">
        <f>B835</f>
        <v>56</v>
      </c>
      <c r="N835" s="43"/>
      <c r="O835" s="17"/>
      <c r="P835" s="32"/>
      <c r="AI835" s="3"/>
      <c r="AJ835" s="3"/>
    </row>
    <row r="836" spans="1:36" ht="18" customHeight="1">
      <c r="A836" s="75">
        <v>2402</v>
      </c>
      <c r="B836" s="162"/>
      <c r="C836" s="77">
        <v>42</v>
      </c>
      <c r="D836" s="77"/>
      <c r="E836" s="77"/>
      <c r="F836" s="77"/>
      <c r="G836" s="77"/>
      <c r="H836" s="108"/>
      <c r="I836" s="81"/>
      <c r="J836" s="5"/>
      <c r="K836" s="82"/>
      <c r="L836" s="83">
        <f>C836/B835</f>
        <v>0.75</v>
      </c>
      <c r="M836" s="84">
        <v>44</v>
      </c>
      <c r="N836" s="85">
        <f t="shared" ref="N836:N840" si="136">IF(M836=0,"",M836/M835)</f>
        <v>0.7857142857142857</v>
      </c>
      <c r="O836" s="85">
        <f t="shared" ref="O836:O840" si="137">IF(M836=0,"",100%-N836)</f>
        <v>0.2142857142857143</v>
      </c>
      <c r="P836" s="32"/>
      <c r="AI836" s="3"/>
      <c r="AJ836" s="3"/>
    </row>
    <row r="837" spans="1:36" ht="18" customHeight="1">
      <c r="A837" s="163">
        <v>2501</v>
      </c>
      <c r="B837" s="77"/>
      <c r="C837" s="77"/>
      <c r="D837" s="77"/>
      <c r="E837" s="77"/>
      <c r="F837" s="77"/>
      <c r="G837" s="77"/>
      <c r="H837" s="108"/>
      <c r="I837" s="81"/>
      <c r="J837" s="5"/>
      <c r="K837" s="82"/>
      <c r="L837" s="86" t="str">
        <f>IF(D837=0,"",D837/C836)</f>
        <v/>
      </c>
      <c r="M837" s="84"/>
      <c r="N837" s="87" t="str">
        <f t="shared" si="136"/>
        <v/>
      </c>
      <c r="O837" s="87" t="str">
        <f t="shared" si="137"/>
        <v/>
      </c>
      <c r="P837" s="11">
        <f>M837/M835</f>
        <v>0</v>
      </c>
      <c r="AI837" s="3"/>
      <c r="AJ837" s="3"/>
    </row>
    <row r="838" spans="1:36" ht="18" customHeight="1">
      <c r="A838" s="75">
        <v>2502</v>
      </c>
      <c r="B838" s="77"/>
      <c r="C838" s="77"/>
      <c r="D838" s="77"/>
      <c r="E838" s="77"/>
      <c r="F838" s="77"/>
      <c r="G838" s="77"/>
      <c r="H838" s="108"/>
      <c r="I838" s="81"/>
      <c r="J838" s="5"/>
      <c r="K838" s="82"/>
      <c r="L838" s="86" t="str">
        <f>IF(E838=0,"",E838/D837)</f>
        <v/>
      </c>
      <c r="M838" s="84"/>
      <c r="N838" s="87" t="str">
        <f t="shared" si="136"/>
        <v/>
      </c>
      <c r="O838" s="87" t="str">
        <f t="shared" si="137"/>
        <v/>
      </c>
      <c r="P838" s="32"/>
      <c r="AI838" s="3"/>
      <c r="AJ838" s="3"/>
    </row>
    <row r="839" spans="1:36" ht="18" customHeight="1">
      <c r="A839" s="75">
        <v>2601</v>
      </c>
      <c r="B839" s="77"/>
      <c r="C839" s="77"/>
      <c r="D839" s="77"/>
      <c r="E839" s="77"/>
      <c r="F839" s="77"/>
      <c r="G839" s="77"/>
      <c r="H839" s="108"/>
      <c r="I839" s="81"/>
      <c r="J839" s="5"/>
      <c r="K839" s="82"/>
      <c r="L839" s="86" t="str">
        <f>IF(F839=0,"",F839/E838)</f>
        <v/>
      </c>
      <c r="M839" s="84"/>
      <c r="N839" s="87" t="str">
        <f t="shared" si="136"/>
        <v/>
      </c>
      <c r="O839" s="87" t="str">
        <f t="shared" si="137"/>
        <v/>
      </c>
      <c r="P839" s="32"/>
      <c r="AI839" s="3"/>
      <c r="AJ839" s="3"/>
    </row>
    <row r="840" spans="1:36" ht="18" customHeight="1">
      <c r="A840" s="75">
        <v>2602</v>
      </c>
      <c r="B840" s="77"/>
      <c r="C840" s="77"/>
      <c r="D840" s="77"/>
      <c r="E840" s="77"/>
      <c r="F840" s="77"/>
      <c r="G840" s="77"/>
      <c r="H840" s="108"/>
      <c r="I840" s="81"/>
      <c r="J840" s="5"/>
      <c r="K840" s="82"/>
      <c r="L840" s="86" t="str">
        <f>IF(G840=0,"",G840/F839)</f>
        <v/>
      </c>
      <c r="M840" s="88"/>
      <c r="N840" s="87" t="str">
        <f t="shared" si="136"/>
        <v/>
      </c>
      <c r="O840" s="87" t="str">
        <f t="shared" si="137"/>
        <v/>
      </c>
      <c r="P840" s="32"/>
      <c r="AI840" s="3"/>
      <c r="AJ840" s="3"/>
    </row>
    <row r="841" spans="1:36" ht="18" customHeight="1">
      <c r="A841" s="89"/>
      <c r="B841" s="77"/>
      <c r="C841" s="77"/>
      <c r="D841" s="77"/>
      <c r="E841" s="77"/>
      <c r="F841" s="77"/>
      <c r="G841" s="77"/>
      <c r="H841" s="108"/>
      <c r="I841" s="81"/>
      <c r="J841" s="5"/>
      <c r="K841" s="32"/>
      <c r="L841" s="90"/>
      <c r="M841" s="88"/>
      <c r="N841" s="91"/>
      <c r="O841" s="92"/>
      <c r="P841" s="32"/>
      <c r="AI841" s="3"/>
      <c r="AJ841" s="3"/>
    </row>
    <row r="842" spans="1:36" ht="18" customHeight="1">
      <c r="A842" s="89"/>
      <c r="B842" s="77"/>
      <c r="C842" s="77"/>
      <c r="D842" s="77"/>
      <c r="E842" s="77"/>
      <c r="F842" s="77"/>
      <c r="G842" s="77"/>
      <c r="H842" s="108"/>
      <c r="I842" s="81"/>
      <c r="J842" s="5"/>
      <c r="K842" s="32"/>
      <c r="L842" s="90"/>
      <c r="M842" s="88"/>
      <c r="N842" s="91"/>
      <c r="O842" s="92"/>
      <c r="P842" s="32"/>
      <c r="AI842" s="3"/>
      <c r="AJ842" s="3"/>
    </row>
    <row r="843" spans="1:36" ht="18" customHeight="1">
      <c r="A843" s="89"/>
      <c r="B843" s="77"/>
      <c r="C843" s="77"/>
      <c r="D843" s="77"/>
      <c r="E843" s="77"/>
      <c r="F843" s="77"/>
      <c r="G843" s="77"/>
      <c r="H843" s="108"/>
      <c r="I843" s="81"/>
      <c r="J843" s="5"/>
      <c r="K843" s="32"/>
      <c r="L843" s="90"/>
      <c r="M843" s="88"/>
      <c r="N843" s="91"/>
      <c r="O843" s="92"/>
      <c r="P843" s="32"/>
      <c r="AI843" s="3"/>
      <c r="AJ843" s="3"/>
    </row>
    <row r="844" spans="1:36" ht="18" customHeight="1">
      <c r="A844" s="89"/>
      <c r="B844" s="77"/>
      <c r="C844" s="77"/>
      <c r="D844" s="77"/>
      <c r="E844" s="77"/>
      <c r="F844" s="77"/>
      <c r="G844" s="77"/>
      <c r="H844" s="108"/>
      <c r="I844" s="93"/>
      <c r="J844" s="70"/>
      <c r="K844" s="69"/>
      <c r="L844" s="94"/>
      <c r="M844" s="88"/>
      <c r="N844" s="95"/>
      <c r="O844" s="96"/>
      <c r="P844" s="32"/>
      <c r="AI844" s="3"/>
      <c r="AJ844" s="3"/>
    </row>
    <row r="845" spans="1:36" ht="18" customHeight="1">
      <c r="A845" s="31"/>
      <c r="B845" s="32"/>
      <c r="C845" s="172" t="s">
        <v>114</v>
      </c>
      <c r="D845" s="173"/>
      <c r="E845" s="173"/>
      <c r="F845" s="173"/>
      <c r="G845" s="174"/>
      <c r="H845" s="97">
        <f>SUM(H835:H844)</f>
        <v>0</v>
      </c>
      <c r="I845" s="98" t="str">
        <f>IF(H843=0,"",H843/#REF!)</f>
        <v/>
      </c>
      <c r="J845" s="98" t="str">
        <f>IF(H845=0,"",H845/#REF!)</f>
        <v/>
      </c>
      <c r="K845" s="98" t="str">
        <f>IF(H843=0,"",J845-I845)</f>
        <v/>
      </c>
      <c r="L845" s="5"/>
      <c r="M845" s="32"/>
      <c r="N845" s="23"/>
      <c r="O845" s="5"/>
      <c r="P845" s="32"/>
      <c r="AI845" s="3"/>
      <c r="AJ845" s="3"/>
    </row>
    <row r="846" spans="1:36" ht="18" customHeight="1">
      <c r="A846" s="31"/>
      <c r="B846" s="32"/>
      <c r="C846" s="103"/>
      <c r="D846" s="103"/>
      <c r="E846" s="103"/>
      <c r="F846" s="103"/>
      <c r="G846" s="103"/>
      <c r="H846" s="104"/>
      <c r="I846" s="105"/>
      <c r="J846" s="105"/>
      <c r="K846" s="105"/>
      <c r="L846" s="5"/>
      <c r="M846" s="32"/>
      <c r="N846" s="23"/>
      <c r="O846" s="5"/>
      <c r="P846" s="32"/>
      <c r="AI846" s="3"/>
      <c r="AJ846" s="3"/>
    </row>
    <row r="847" spans="1:36" ht="18" customHeight="1">
      <c r="A847" s="31"/>
      <c r="B847" s="32"/>
      <c r="C847" s="103"/>
      <c r="D847" s="103"/>
      <c r="E847" s="103"/>
      <c r="F847" s="103"/>
      <c r="G847" s="103"/>
      <c r="H847" s="104"/>
      <c r="I847" s="105"/>
      <c r="J847" s="105"/>
      <c r="K847" s="105"/>
      <c r="L847" s="5"/>
      <c r="M847" s="32"/>
      <c r="N847" s="23"/>
      <c r="O847" s="5"/>
      <c r="P847" s="32"/>
      <c r="AI847" s="3"/>
      <c r="AJ847" s="3"/>
    </row>
    <row r="848" spans="1:36" ht="18" customHeight="1">
      <c r="A848" s="157" t="s">
        <v>99</v>
      </c>
      <c r="B848" s="166"/>
      <c r="C848" s="158"/>
      <c r="D848" s="158"/>
      <c r="E848" s="158"/>
      <c r="F848" s="158"/>
      <c r="G848" s="158"/>
      <c r="H848" s="73">
        <v>2401</v>
      </c>
      <c r="I848" s="74"/>
      <c r="J848" s="74"/>
      <c r="K848" s="74"/>
      <c r="L848" s="74"/>
      <c r="M848" s="74"/>
      <c r="N848" s="32"/>
      <c r="O848" s="32"/>
      <c r="P848" s="32"/>
      <c r="AI848" s="3"/>
      <c r="AJ848" s="3"/>
    </row>
    <row r="849" spans="1:36" ht="18" customHeight="1">
      <c r="A849" s="180" t="s">
        <v>9</v>
      </c>
      <c r="B849" s="181" t="s">
        <v>100</v>
      </c>
      <c r="C849" s="182"/>
      <c r="D849" s="182"/>
      <c r="E849" s="182"/>
      <c r="F849" s="182"/>
      <c r="G849" s="182"/>
      <c r="H849" s="183" t="s">
        <v>10</v>
      </c>
      <c r="I849" s="177" t="s">
        <v>2</v>
      </c>
      <c r="J849" s="177" t="s">
        <v>3</v>
      </c>
      <c r="K849" s="184" t="s">
        <v>4</v>
      </c>
      <c r="L849" s="177" t="s">
        <v>5</v>
      </c>
      <c r="M849" s="175" t="s">
        <v>6</v>
      </c>
      <c r="N849" s="175" t="s">
        <v>7</v>
      </c>
      <c r="O849" s="177" t="s">
        <v>8</v>
      </c>
      <c r="P849" s="32"/>
      <c r="AI849" s="3"/>
      <c r="AJ849" s="3"/>
    </row>
    <row r="850" spans="1:36" ht="18" customHeight="1">
      <c r="A850" s="176"/>
      <c r="B850" s="75" t="s">
        <v>101</v>
      </c>
      <c r="C850" s="75" t="s">
        <v>102</v>
      </c>
      <c r="D850" s="75" t="s">
        <v>103</v>
      </c>
      <c r="E850" s="75" t="s">
        <v>104</v>
      </c>
      <c r="F850" s="75" t="s">
        <v>105</v>
      </c>
      <c r="G850" s="75" t="s">
        <v>106</v>
      </c>
      <c r="H850" s="176"/>
      <c r="I850" s="176"/>
      <c r="J850" s="176"/>
      <c r="K850" s="176"/>
      <c r="L850" s="176"/>
      <c r="M850" s="176"/>
      <c r="N850" s="176"/>
      <c r="O850" s="176"/>
      <c r="P850" s="32"/>
      <c r="AI850" s="3"/>
      <c r="AJ850" s="3"/>
    </row>
    <row r="851" spans="1:36" ht="18" customHeight="1">
      <c r="A851" s="75">
        <v>2402</v>
      </c>
      <c r="B851" s="77">
        <v>1202</v>
      </c>
      <c r="C851" s="77"/>
      <c r="D851" s="77"/>
      <c r="E851" s="77"/>
      <c r="F851" s="77"/>
      <c r="G851" s="77"/>
      <c r="H851" s="108"/>
      <c r="I851" s="79"/>
      <c r="J851" s="47"/>
      <c r="K851" s="48"/>
      <c r="L851" s="17"/>
      <c r="M851" s="80">
        <f>B851</f>
        <v>1202</v>
      </c>
      <c r="N851" s="43"/>
      <c r="O851" s="17"/>
      <c r="P851" s="32"/>
      <c r="AI851" s="3"/>
      <c r="AJ851" s="3"/>
    </row>
    <row r="852" spans="1:36" ht="18" customHeight="1">
      <c r="A852" s="167">
        <v>2501</v>
      </c>
      <c r="B852" s="166"/>
      <c r="C852" s="77"/>
      <c r="D852" s="77"/>
      <c r="E852" s="77"/>
      <c r="F852" s="77"/>
      <c r="G852" s="77"/>
      <c r="H852" s="108"/>
      <c r="I852" s="81"/>
      <c r="J852" s="5"/>
      <c r="K852" s="82"/>
      <c r="L852" s="83">
        <f>C852/B851</f>
        <v>0</v>
      </c>
      <c r="M852" s="84"/>
      <c r="N852" s="85" t="str">
        <f t="shared" ref="N852:N856" si="138">IF(M852=0,"",M852/M851)</f>
        <v/>
      </c>
      <c r="O852" s="85" t="str">
        <f t="shared" ref="O852:O856" si="139">IF(M852=0,"",100%-N852)</f>
        <v/>
      </c>
      <c r="P852" s="32"/>
      <c r="AI852" s="3"/>
      <c r="AJ852" s="3"/>
    </row>
    <row r="853" spans="1:36" ht="18" customHeight="1">
      <c r="A853" s="75">
        <v>2502</v>
      </c>
      <c r="B853" s="77"/>
      <c r="C853" s="77"/>
      <c r="D853" s="77"/>
      <c r="E853" s="77"/>
      <c r="F853" s="77"/>
      <c r="G853" s="77"/>
      <c r="H853" s="108"/>
      <c r="I853" s="81"/>
      <c r="J853" s="5"/>
      <c r="K853" s="82"/>
      <c r="L853" s="86" t="str">
        <f>IF(D853=0,"",D853/C852)</f>
        <v/>
      </c>
      <c r="M853" s="84"/>
      <c r="N853" s="87" t="str">
        <f t="shared" si="138"/>
        <v/>
      </c>
      <c r="O853" s="87" t="str">
        <f t="shared" si="139"/>
        <v/>
      </c>
      <c r="P853" s="11">
        <f>M853/M851</f>
        <v>0</v>
      </c>
      <c r="AI853" s="3"/>
      <c r="AJ853" s="3"/>
    </row>
    <row r="854" spans="1:36" ht="18" customHeight="1">
      <c r="A854" s="75">
        <v>2601</v>
      </c>
      <c r="B854" s="77"/>
      <c r="C854" s="77"/>
      <c r="D854" s="77"/>
      <c r="E854" s="77"/>
      <c r="F854" s="77"/>
      <c r="G854" s="77"/>
      <c r="H854" s="108"/>
      <c r="I854" s="81"/>
      <c r="J854" s="5"/>
      <c r="K854" s="82"/>
      <c r="L854" s="86" t="str">
        <f>IF(E854=0,"",E854/D853)</f>
        <v/>
      </c>
      <c r="M854" s="84"/>
      <c r="N854" s="87" t="str">
        <f t="shared" si="138"/>
        <v/>
      </c>
      <c r="O854" s="87" t="str">
        <f t="shared" si="139"/>
        <v/>
      </c>
      <c r="P854" s="32"/>
      <c r="AI854" s="3"/>
      <c r="AJ854" s="3"/>
    </row>
    <row r="855" spans="1:36" ht="18" customHeight="1">
      <c r="A855" s="75">
        <v>2602</v>
      </c>
      <c r="B855" s="77"/>
      <c r="C855" s="77"/>
      <c r="D855" s="77"/>
      <c r="E855" s="77"/>
      <c r="F855" s="77"/>
      <c r="G855" s="77"/>
      <c r="H855" s="108"/>
      <c r="I855" s="81"/>
      <c r="J855" s="5"/>
      <c r="K855" s="82"/>
      <c r="L855" s="86" t="str">
        <f>IF(F855=0,"",F855/E854)</f>
        <v/>
      </c>
      <c r="M855" s="84"/>
      <c r="N855" s="87" t="str">
        <f t="shared" si="138"/>
        <v/>
      </c>
      <c r="O855" s="87" t="str">
        <f t="shared" si="139"/>
        <v/>
      </c>
      <c r="P855" s="32"/>
      <c r="AI855" s="3"/>
      <c r="AJ855" s="3"/>
    </row>
    <row r="856" spans="1:36" ht="18" customHeight="1">
      <c r="A856" s="75">
        <v>2701</v>
      </c>
      <c r="B856" s="77"/>
      <c r="C856" s="77"/>
      <c r="D856" s="77"/>
      <c r="E856" s="77"/>
      <c r="F856" s="77"/>
      <c r="G856" s="77"/>
      <c r="H856" s="108"/>
      <c r="I856" s="81"/>
      <c r="J856" s="5"/>
      <c r="K856" s="82"/>
      <c r="L856" s="86" t="str">
        <f>IF(G856=0,"",G856/F855)</f>
        <v/>
      </c>
      <c r="M856" s="88"/>
      <c r="N856" s="87" t="str">
        <f t="shared" si="138"/>
        <v/>
      </c>
      <c r="O856" s="87" t="str">
        <f t="shared" si="139"/>
        <v/>
      </c>
      <c r="P856" s="32"/>
      <c r="AI856" s="3"/>
      <c r="AJ856" s="3"/>
    </row>
    <row r="857" spans="1:36" ht="18" customHeight="1">
      <c r="A857" s="89" t="s">
        <v>142</v>
      </c>
      <c r="B857" s="77"/>
      <c r="C857" s="77"/>
      <c r="D857" s="77"/>
      <c r="E857" s="77"/>
      <c r="F857" s="77"/>
      <c r="G857" s="77"/>
      <c r="H857" s="108"/>
      <c r="I857" s="81"/>
      <c r="J857" s="5"/>
      <c r="K857" s="32"/>
      <c r="L857" s="90"/>
      <c r="M857" s="88"/>
      <c r="N857" s="91"/>
      <c r="O857" s="92"/>
      <c r="P857" s="32"/>
      <c r="AI857" s="3"/>
      <c r="AJ857" s="3"/>
    </row>
    <row r="858" spans="1:36" ht="18" customHeight="1">
      <c r="A858" s="89"/>
      <c r="B858" s="77"/>
      <c r="C858" s="77"/>
      <c r="D858" s="77"/>
      <c r="E858" s="77"/>
      <c r="F858" s="77"/>
      <c r="G858" s="77"/>
      <c r="H858" s="108"/>
      <c r="I858" s="81"/>
      <c r="J858" s="5"/>
      <c r="K858" s="32"/>
      <c r="L858" s="90"/>
      <c r="M858" s="88"/>
      <c r="N858" s="91"/>
      <c r="O858" s="92"/>
      <c r="P858" s="32"/>
      <c r="AI858" s="3"/>
      <c r="AJ858" s="3"/>
    </row>
    <row r="859" spans="1:36" ht="18" customHeight="1">
      <c r="A859" s="89"/>
      <c r="B859" s="77"/>
      <c r="C859" s="77"/>
      <c r="D859" s="77"/>
      <c r="E859" s="77"/>
      <c r="F859" s="77"/>
      <c r="G859" s="77"/>
      <c r="H859" s="108"/>
      <c r="I859" s="81"/>
      <c r="J859" s="5"/>
      <c r="K859" s="32"/>
      <c r="L859" s="90"/>
      <c r="M859" s="88"/>
      <c r="N859" s="91"/>
      <c r="O859" s="92"/>
      <c r="P859" s="32"/>
      <c r="AI859" s="3"/>
      <c r="AJ859" s="3"/>
    </row>
    <row r="860" spans="1:36" ht="18" customHeight="1">
      <c r="A860" s="89"/>
      <c r="B860" s="77"/>
      <c r="C860" s="77"/>
      <c r="D860" s="77"/>
      <c r="E860" s="77"/>
      <c r="F860" s="77"/>
      <c r="G860" s="77"/>
      <c r="H860" s="108"/>
      <c r="I860" s="93"/>
      <c r="J860" s="70"/>
      <c r="K860" s="69"/>
      <c r="L860" s="94"/>
      <c r="M860" s="88"/>
      <c r="N860" s="95"/>
      <c r="O860" s="96"/>
      <c r="P860" s="32"/>
      <c r="AI860" s="3"/>
      <c r="AJ860" s="3"/>
    </row>
    <row r="861" spans="1:36" ht="18" customHeight="1">
      <c r="A861" s="31"/>
      <c r="B861" s="32"/>
      <c r="C861" s="172" t="s">
        <v>114</v>
      </c>
      <c r="D861" s="173"/>
      <c r="E861" s="173"/>
      <c r="F861" s="173"/>
      <c r="G861" s="174"/>
      <c r="H861" s="97">
        <f>SUM(H851:H860)</f>
        <v>0</v>
      </c>
      <c r="I861" s="98" t="str">
        <f>IF(H859=0,"",H859/#REF!)</f>
        <v/>
      </c>
      <c r="J861" s="98" t="str">
        <f>IF(H861=0,"",H861/#REF!)</f>
        <v/>
      </c>
      <c r="K861" s="98" t="str">
        <f>IF(H859=0,"",J861-I861)</f>
        <v/>
      </c>
      <c r="L861" s="5"/>
      <c r="M861" s="32"/>
      <c r="N861" s="23"/>
      <c r="O861" s="5"/>
      <c r="P861" s="32"/>
      <c r="AI861" s="3"/>
      <c r="AJ861" s="3"/>
    </row>
    <row r="862" spans="1:36" ht="18" customHeight="1">
      <c r="A862" s="31"/>
      <c r="B862" s="32"/>
      <c r="C862" s="103"/>
      <c r="D862" s="103"/>
      <c r="E862" s="103"/>
      <c r="F862" s="103"/>
      <c r="G862" s="103"/>
      <c r="H862" s="104"/>
      <c r="I862" s="105"/>
      <c r="J862" s="105"/>
      <c r="K862" s="105"/>
      <c r="L862" s="5"/>
      <c r="M862" s="32"/>
      <c r="N862" s="23"/>
      <c r="O862" s="5"/>
      <c r="P862" s="32"/>
      <c r="AI862" s="3"/>
      <c r="AJ862" s="3"/>
    </row>
    <row r="863" spans="1:36" ht="18" customHeight="1">
      <c r="A863" s="31"/>
      <c r="B863" s="32"/>
      <c r="C863" s="103"/>
      <c r="D863" s="103"/>
      <c r="E863" s="103"/>
      <c r="F863" s="103"/>
      <c r="G863" s="103"/>
      <c r="H863" s="104"/>
      <c r="I863" s="105"/>
      <c r="J863" s="105"/>
      <c r="K863" s="105"/>
      <c r="L863" s="5"/>
      <c r="M863" s="32"/>
      <c r="N863" s="23"/>
      <c r="O863" s="5"/>
      <c r="P863" s="32"/>
      <c r="AI863" s="3"/>
      <c r="AJ863" s="3"/>
    </row>
    <row r="864" spans="1:36" ht="18" customHeight="1">
      <c r="A864" s="31"/>
      <c r="B864" s="32"/>
      <c r="C864" s="103"/>
      <c r="D864" s="103"/>
      <c r="E864" s="103"/>
      <c r="F864" s="103"/>
      <c r="G864" s="103"/>
      <c r="H864" s="104"/>
      <c r="I864" s="105"/>
      <c r="J864" s="105"/>
      <c r="K864" s="105"/>
      <c r="L864" s="5"/>
      <c r="M864" s="32"/>
      <c r="N864" s="23"/>
      <c r="O864" s="5"/>
      <c r="P864" s="32"/>
      <c r="AI864" s="3"/>
      <c r="AJ864" s="3"/>
    </row>
    <row r="865" spans="1:36" ht="18" customHeight="1">
      <c r="A865" s="31"/>
      <c r="B865" s="32"/>
      <c r="C865" s="103"/>
      <c r="D865" s="103"/>
      <c r="E865" s="103"/>
      <c r="F865" s="103"/>
      <c r="G865" s="103"/>
      <c r="H865" s="104"/>
      <c r="I865" s="105"/>
      <c r="J865" s="105"/>
      <c r="K865" s="105"/>
      <c r="L865" s="5"/>
      <c r="M865" s="32"/>
      <c r="N865" s="23"/>
      <c r="O865" s="5"/>
      <c r="P865" s="32"/>
      <c r="AI865" s="3"/>
      <c r="AJ865" s="3"/>
    </row>
    <row r="866" spans="1:36" ht="18" customHeight="1">
      <c r="A866" s="31"/>
      <c r="B866" s="32"/>
      <c r="C866" s="103"/>
      <c r="D866" s="103"/>
      <c r="E866" s="103"/>
      <c r="F866" s="103"/>
      <c r="G866" s="103"/>
      <c r="H866" s="104"/>
      <c r="I866" s="105"/>
      <c r="J866" s="105"/>
      <c r="K866" s="105"/>
      <c r="L866" s="5"/>
      <c r="M866" s="32"/>
      <c r="N866" s="23"/>
      <c r="O866" s="5"/>
      <c r="P866" s="32"/>
      <c r="AI866" s="3"/>
      <c r="AJ866" s="3"/>
    </row>
    <row r="867" spans="1:36" ht="18" customHeight="1">
      <c r="A867" s="31"/>
      <c r="B867" s="32"/>
      <c r="C867" s="103"/>
      <c r="D867" s="103"/>
      <c r="E867" s="103"/>
      <c r="F867" s="103"/>
      <c r="G867" s="103"/>
      <c r="H867" s="104"/>
      <c r="I867" s="105"/>
      <c r="J867" s="105"/>
      <c r="K867" s="105"/>
      <c r="L867" s="5"/>
      <c r="M867" s="32"/>
      <c r="N867" s="23"/>
      <c r="O867" s="5"/>
      <c r="P867" s="32"/>
      <c r="AI867" s="3"/>
      <c r="AJ867" s="3"/>
    </row>
    <row r="868" spans="1:36" ht="18" customHeight="1">
      <c r="A868" s="31"/>
      <c r="B868" s="32"/>
      <c r="C868" s="103"/>
      <c r="D868" s="103"/>
      <c r="E868" s="103"/>
      <c r="F868" s="103"/>
      <c r="G868" s="103"/>
      <c r="H868" s="104"/>
      <c r="I868" s="105"/>
      <c r="J868" s="105"/>
      <c r="K868" s="105"/>
      <c r="L868" s="5"/>
      <c r="M868" s="32"/>
      <c r="N868" s="23"/>
      <c r="O868" s="5"/>
      <c r="P868" s="32"/>
      <c r="AI868" s="3"/>
      <c r="AJ868" s="3"/>
    </row>
    <row r="869" spans="1:36" ht="18" customHeight="1">
      <c r="A869" s="31"/>
      <c r="B869" s="32"/>
      <c r="C869" s="103"/>
      <c r="D869" s="103"/>
      <c r="E869" s="103"/>
      <c r="F869" s="103"/>
      <c r="G869" s="103"/>
      <c r="H869" s="104"/>
      <c r="I869" s="105"/>
      <c r="J869" s="105"/>
      <c r="K869" s="105"/>
      <c r="L869" s="5"/>
      <c r="M869" s="32"/>
      <c r="N869" s="23"/>
      <c r="O869" s="5"/>
      <c r="P869" s="32"/>
      <c r="AI869" s="3"/>
      <c r="AJ869" s="3"/>
    </row>
    <row r="870" spans="1:36" ht="18" customHeight="1">
      <c r="A870" s="31"/>
      <c r="B870" s="32"/>
      <c r="C870" s="103"/>
      <c r="D870" s="103"/>
      <c r="E870" s="103"/>
      <c r="F870" s="103"/>
      <c r="G870" s="103"/>
      <c r="H870" s="104"/>
      <c r="I870" s="105"/>
      <c r="J870" s="105"/>
      <c r="K870" s="105"/>
      <c r="L870" s="5"/>
      <c r="M870" s="32"/>
      <c r="N870" s="23"/>
      <c r="O870" s="5"/>
      <c r="P870" s="32"/>
      <c r="AI870" s="3"/>
      <c r="AJ870" s="3"/>
    </row>
    <row r="871" spans="1:36" ht="18" customHeight="1">
      <c r="A871" s="31"/>
      <c r="B871" s="32"/>
      <c r="C871" s="103"/>
      <c r="D871" s="103"/>
      <c r="E871" s="103"/>
      <c r="F871" s="103"/>
      <c r="G871" s="103"/>
      <c r="H871" s="104"/>
      <c r="I871" s="105"/>
      <c r="J871" s="105"/>
      <c r="K871" s="105"/>
      <c r="L871" s="5"/>
      <c r="M871" s="32"/>
      <c r="N871" s="23"/>
      <c r="O871" s="5"/>
      <c r="P871" s="32"/>
      <c r="AI871" s="3"/>
      <c r="AJ871" s="3"/>
    </row>
    <row r="872" spans="1:36" ht="18" customHeight="1">
      <c r="A872" s="31"/>
      <c r="B872" s="32"/>
      <c r="C872" s="103"/>
      <c r="D872" s="103"/>
      <c r="E872" s="103"/>
      <c r="F872" s="103"/>
      <c r="G872" s="103"/>
      <c r="H872" s="104"/>
      <c r="I872" s="105"/>
      <c r="J872" s="105"/>
      <c r="K872" s="105"/>
      <c r="L872" s="5"/>
      <c r="M872" s="32"/>
      <c r="N872" s="23"/>
      <c r="O872" s="5"/>
      <c r="P872" s="32"/>
      <c r="AI872" s="3"/>
      <c r="AJ872" s="3"/>
    </row>
    <row r="873" spans="1:36" ht="18" customHeight="1">
      <c r="A873" s="31"/>
      <c r="B873" s="32"/>
      <c r="C873" s="103"/>
      <c r="D873" s="103"/>
      <c r="E873" s="103"/>
      <c r="F873" s="103"/>
      <c r="G873" s="103"/>
      <c r="H873" s="104"/>
      <c r="I873" s="105"/>
      <c r="J873" s="105"/>
      <c r="K873" s="105"/>
      <c r="L873" s="5"/>
      <c r="M873" s="32"/>
      <c r="N873" s="23"/>
      <c r="O873" s="5"/>
      <c r="P873" s="32"/>
      <c r="AI873" s="3"/>
      <c r="AJ873" s="3"/>
    </row>
    <row r="874" spans="1:36" ht="18" customHeight="1">
      <c r="A874" s="31"/>
      <c r="B874" s="32"/>
      <c r="C874" s="103"/>
      <c r="D874" s="103"/>
      <c r="E874" s="103"/>
      <c r="F874" s="103"/>
      <c r="G874" s="103"/>
      <c r="H874" s="104"/>
      <c r="I874" s="105"/>
      <c r="J874" s="105"/>
      <c r="K874" s="105"/>
      <c r="L874" s="5"/>
      <c r="M874" s="32"/>
      <c r="N874" s="23"/>
      <c r="O874" s="5"/>
      <c r="P874" s="32"/>
      <c r="AI874" s="3"/>
      <c r="AJ874" s="3"/>
    </row>
    <row r="875" spans="1:36" ht="18" customHeight="1">
      <c r="A875" s="31"/>
      <c r="B875" s="32"/>
      <c r="C875" s="103"/>
      <c r="D875" s="103"/>
      <c r="E875" s="103"/>
      <c r="F875" s="103"/>
      <c r="G875" s="103"/>
      <c r="H875" s="104"/>
      <c r="I875" s="105"/>
      <c r="J875" s="105"/>
      <c r="K875" s="105"/>
      <c r="L875" s="5"/>
      <c r="M875" s="32"/>
      <c r="N875" s="23"/>
      <c r="O875" s="5"/>
      <c r="P875" s="32"/>
      <c r="AI875" s="3"/>
      <c r="AJ875" s="3"/>
    </row>
    <row r="876" spans="1:36" ht="18" customHeight="1">
      <c r="A876" s="31"/>
      <c r="B876" s="32"/>
      <c r="C876" s="103"/>
      <c r="D876" s="103"/>
      <c r="E876" s="103"/>
      <c r="F876" s="103"/>
      <c r="G876" s="103"/>
      <c r="H876" s="104"/>
      <c r="I876" s="105"/>
      <c r="J876" s="105"/>
      <c r="K876" s="105"/>
      <c r="L876" s="5"/>
      <c r="M876" s="32"/>
      <c r="N876" s="23"/>
      <c r="O876" s="5"/>
      <c r="P876" s="32"/>
      <c r="AI876" s="3"/>
      <c r="AJ876" s="3"/>
    </row>
    <row r="877" spans="1:36" ht="18" customHeight="1">
      <c r="A877" s="31"/>
      <c r="B877" s="32"/>
      <c r="C877" s="103"/>
      <c r="D877" s="103"/>
      <c r="E877" s="103"/>
      <c r="F877" s="103"/>
      <c r="G877" s="103"/>
      <c r="H877" s="104"/>
      <c r="I877" s="105"/>
      <c r="J877" s="105"/>
      <c r="K877" s="105"/>
      <c r="L877" s="5"/>
      <c r="M877" s="32"/>
      <c r="N877" s="23"/>
      <c r="O877" s="5"/>
      <c r="P877" s="32"/>
      <c r="AI877" s="3"/>
      <c r="AJ877" s="3"/>
    </row>
    <row r="878" spans="1:36" ht="18" customHeight="1">
      <c r="A878" s="31"/>
      <c r="B878" s="32"/>
      <c r="C878" s="103"/>
      <c r="D878" s="103"/>
      <c r="E878" s="103"/>
      <c r="F878" s="103"/>
      <c r="G878" s="103"/>
      <c r="H878" s="104"/>
      <c r="I878" s="105"/>
      <c r="J878" s="105"/>
      <c r="K878" s="105"/>
      <c r="L878" s="5"/>
      <c r="M878" s="32"/>
      <c r="N878" s="23"/>
      <c r="O878" s="5"/>
      <c r="P878" s="32"/>
      <c r="AI878" s="3"/>
      <c r="AJ878" s="3"/>
    </row>
    <row r="879" spans="1:36" ht="18" customHeight="1">
      <c r="A879" s="31"/>
      <c r="B879" s="32"/>
      <c r="C879" s="103"/>
      <c r="D879" s="103"/>
      <c r="E879" s="103"/>
      <c r="F879" s="103"/>
      <c r="G879" s="103"/>
      <c r="H879" s="104"/>
      <c r="I879" s="105"/>
      <c r="J879" s="105"/>
      <c r="K879" s="105"/>
      <c r="L879" s="5"/>
      <c r="M879" s="32"/>
      <c r="N879" s="23"/>
      <c r="O879" s="5"/>
      <c r="P879" s="32"/>
      <c r="AI879" s="3"/>
      <c r="AJ879" s="3"/>
    </row>
    <row r="880" spans="1:36" ht="18" customHeight="1">
      <c r="A880" s="31"/>
      <c r="B880" s="32"/>
      <c r="C880" s="103"/>
      <c r="D880" s="103"/>
      <c r="E880" s="103"/>
      <c r="F880" s="103"/>
      <c r="G880" s="103"/>
      <c r="H880" s="104"/>
      <c r="I880" s="105"/>
      <c r="J880" s="105"/>
      <c r="K880" s="105"/>
      <c r="L880" s="5"/>
      <c r="M880" s="32"/>
      <c r="N880" s="23"/>
      <c r="O880" s="5"/>
      <c r="P880" s="32"/>
      <c r="AI880" s="3"/>
      <c r="AJ880" s="3"/>
    </row>
    <row r="881" spans="1:36" ht="18" customHeight="1">
      <c r="A881" s="31"/>
      <c r="B881" s="32"/>
      <c r="C881" s="103"/>
      <c r="D881" s="103"/>
      <c r="E881" s="103"/>
      <c r="F881" s="103"/>
      <c r="G881" s="103"/>
      <c r="H881" s="104"/>
      <c r="I881" s="105"/>
      <c r="J881" s="105"/>
      <c r="K881" s="105"/>
      <c r="L881" s="5"/>
      <c r="M881" s="32"/>
      <c r="N881" s="23"/>
      <c r="O881" s="5"/>
      <c r="P881" s="32"/>
      <c r="AI881" s="3"/>
      <c r="AJ881" s="3"/>
    </row>
    <row r="882" spans="1:36" ht="18" customHeight="1">
      <c r="A882" s="31"/>
      <c r="B882" s="32"/>
      <c r="C882" s="103"/>
      <c r="D882" s="103"/>
      <c r="E882" s="103"/>
      <c r="F882" s="103"/>
      <c r="G882" s="103"/>
      <c r="H882" s="104"/>
      <c r="I882" s="105"/>
      <c r="J882" s="105"/>
      <c r="K882" s="105"/>
      <c r="L882" s="5"/>
      <c r="M882" s="32"/>
      <c r="N882" s="23"/>
      <c r="O882" s="5"/>
      <c r="P882" s="32"/>
      <c r="AI882" s="3"/>
      <c r="AJ882" s="3"/>
    </row>
    <row r="883" spans="1:36" ht="18" customHeight="1">
      <c r="A883" s="31"/>
      <c r="B883" s="32"/>
      <c r="C883" s="103"/>
      <c r="D883" s="103"/>
      <c r="E883" s="103"/>
      <c r="F883" s="103"/>
      <c r="G883" s="103"/>
      <c r="H883" s="104"/>
      <c r="I883" s="105"/>
      <c r="J883" s="105"/>
      <c r="K883" s="105"/>
      <c r="L883" s="5"/>
      <c r="M883" s="32"/>
      <c r="N883" s="23"/>
      <c r="O883" s="5"/>
      <c r="P883" s="32"/>
      <c r="AI883" s="3"/>
      <c r="AJ883" s="3"/>
    </row>
    <row r="884" spans="1:36" ht="18" customHeight="1">
      <c r="A884" s="31"/>
      <c r="B884" s="32"/>
      <c r="C884" s="103"/>
      <c r="D884" s="103"/>
      <c r="E884" s="103"/>
      <c r="F884" s="103"/>
      <c r="G884" s="103"/>
      <c r="H884" s="104"/>
      <c r="I884" s="105"/>
      <c r="J884" s="105"/>
      <c r="K884" s="105"/>
      <c r="L884" s="5"/>
      <c r="M884" s="32"/>
      <c r="N884" s="23"/>
      <c r="O884" s="5"/>
      <c r="P884" s="32"/>
      <c r="AI884" s="3"/>
      <c r="AJ884" s="3"/>
    </row>
    <row r="885" spans="1:36" ht="18" customHeight="1">
      <c r="A885" s="31"/>
      <c r="B885" s="32"/>
      <c r="C885" s="103"/>
      <c r="D885" s="103"/>
      <c r="E885" s="103"/>
      <c r="F885" s="103"/>
      <c r="G885" s="103"/>
      <c r="H885" s="104"/>
      <c r="I885" s="105"/>
      <c r="J885" s="105"/>
      <c r="K885" s="105"/>
      <c r="L885" s="5"/>
      <c r="M885" s="32"/>
      <c r="N885" s="23"/>
      <c r="O885" s="5"/>
      <c r="P885" s="32"/>
      <c r="AI885" s="3"/>
      <c r="AJ885" s="3"/>
    </row>
    <row r="886" spans="1:36" ht="18" customHeight="1">
      <c r="A886" s="31"/>
      <c r="B886" s="32"/>
      <c r="C886" s="103"/>
      <c r="D886" s="103"/>
      <c r="E886" s="103"/>
      <c r="F886" s="103"/>
      <c r="G886" s="103"/>
      <c r="H886" s="104"/>
      <c r="I886" s="105"/>
      <c r="J886" s="105"/>
      <c r="K886" s="105"/>
      <c r="L886" s="5"/>
      <c r="M886" s="32"/>
      <c r="N886" s="23"/>
      <c r="O886" s="5"/>
      <c r="P886" s="32"/>
      <c r="AI886" s="3"/>
      <c r="AJ886" s="3"/>
    </row>
    <row r="887" spans="1:36" ht="18" customHeight="1">
      <c r="A887" s="31"/>
      <c r="B887" s="32"/>
      <c r="C887" s="103"/>
      <c r="D887" s="103"/>
      <c r="E887" s="103"/>
      <c r="F887" s="103"/>
      <c r="G887" s="103"/>
      <c r="H887" s="104"/>
      <c r="I887" s="105"/>
      <c r="J887" s="105"/>
      <c r="K887" s="105"/>
      <c r="L887" s="5"/>
      <c r="M887" s="32"/>
      <c r="N887" s="23"/>
      <c r="O887" s="5"/>
      <c r="P887" s="32"/>
      <c r="AI887" s="3"/>
      <c r="AJ887" s="3"/>
    </row>
    <row r="888" spans="1:36" ht="18" customHeight="1">
      <c r="A888" s="31"/>
      <c r="B888" s="32"/>
      <c r="C888" s="103"/>
      <c r="D888" s="103"/>
      <c r="E888" s="103"/>
      <c r="F888" s="103"/>
      <c r="G888" s="103"/>
      <c r="H888" s="104"/>
      <c r="I888" s="105"/>
      <c r="J888" s="105"/>
      <c r="K888" s="105"/>
      <c r="L888" s="5"/>
      <c r="M888" s="32"/>
      <c r="N888" s="23"/>
      <c r="O888" s="5"/>
      <c r="P888" s="32"/>
      <c r="AI888" s="3"/>
      <c r="AJ888" s="3"/>
    </row>
    <row r="889" spans="1:36" ht="18" customHeight="1">
      <c r="A889" s="31"/>
      <c r="B889" s="32"/>
      <c r="C889" s="103"/>
      <c r="D889" s="103"/>
      <c r="E889" s="103"/>
      <c r="F889" s="103"/>
      <c r="G889" s="103"/>
      <c r="H889" s="104"/>
      <c r="I889" s="105"/>
      <c r="J889" s="105"/>
      <c r="K889" s="105"/>
      <c r="L889" s="5"/>
      <c r="M889" s="32"/>
      <c r="N889" s="23"/>
      <c r="O889" s="5"/>
      <c r="P889" s="32"/>
      <c r="AI889" s="3"/>
      <c r="AJ889" s="3"/>
    </row>
    <row r="890" spans="1:36" ht="18" customHeight="1">
      <c r="A890" s="31"/>
      <c r="B890" s="32"/>
      <c r="C890" s="103"/>
      <c r="D890" s="103"/>
      <c r="E890" s="103"/>
      <c r="F890" s="103"/>
      <c r="G890" s="103"/>
      <c r="H890" s="104"/>
      <c r="I890" s="105"/>
      <c r="J890" s="105"/>
      <c r="K890" s="105"/>
      <c r="L890" s="5"/>
      <c r="M890" s="32"/>
      <c r="N890" s="23"/>
      <c r="O890" s="5"/>
      <c r="P890" s="32"/>
      <c r="AI890" s="3"/>
      <c r="AJ890" s="3"/>
    </row>
    <row r="891" spans="1:36" ht="18" customHeight="1">
      <c r="A891" s="31"/>
      <c r="B891" s="32"/>
      <c r="C891" s="103"/>
      <c r="D891" s="103"/>
      <c r="E891" s="103"/>
      <c r="F891" s="103"/>
      <c r="G891" s="103"/>
      <c r="H891" s="104"/>
      <c r="I891" s="105"/>
      <c r="J891" s="105"/>
      <c r="K891" s="105"/>
      <c r="L891" s="5"/>
      <c r="M891" s="32"/>
      <c r="N891" s="23"/>
      <c r="O891" s="5"/>
      <c r="P891" s="32"/>
      <c r="AI891" s="3"/>
      <c r="AJ891" s="3"/>
    </row>
    <row r="892" spans="1:36" ht="18" customHeight="1">
      <c r="A892" s="31"/>
      <c r="B892" s="32"/>
      <c r="C892" s="103"/>
      <c r="D892" s="103"/>
      <c r="E892" s="103"/>
      <c r="F892" s="103"/>
      <c r="G892" s="103"/>
      <c r="H892" s="104"/>
      <c r="I892" s="105"/>
      <c r="J892" s="105"/>
      <c r="K892" s="105"/>
      <c r="L892" s="5"/>
      <c r="M892" s="32"/>
      <c r="N892" s="23"/>
      <c r="O892" s="5"/>
      <c r="P892" s="32"/>
      <c r="AI892" s="3"/>
      <c r="AJ892" s="3"/>
    </row>
    <row r="893" spans="1:36" ht="18" customHeight="1">
      <c r="A893" s="31"/>
      <c r="B893" s="32"/>
      <c r="C893" s="103"/>
      <c r="D893" s="103"/>
      <c r="E893" s="103"/>
      <c r="F893" s="103"/>
      <c r="G893" s="103"/>
      <c r="H893" s="104"/>
      <c r="I893" s="105"/>
      <c r="J893" s="105"/>
      <c r="K893" s="105"/>
      <c r="L893" s="5"/>
      <c r="M893" s="32"/>
      <c r="N893" s="23"/>
      <c r="O893" s="5"/>
      <c r="P893" s="32"/>
      <c r="AI893" s="3"/>
      <c r="AJ893" s="3"/>
    </row>
    <row r="894" spans="1:36" ht="18" customHeight="1">
      <c r="A894" s="31"/>
      <c r="B894" s="32"/>
      <c r="C894" s="103"/>
      <c r="D894" s="103"/>
      <c r="E894" s="103"/>
      <c r="F894" s="103"/>
      <c r="G894" s="103"/>
      <c r="H894" s="104"/>
      <c r="I894" s="105"/>
      <c r="J894" s="105"/>
      <c r="K894" s="105"/>
      <c r="L894" s="5"/>
      <c r="M894" s="32"/>
      <c r="N894" s="23"/>
      <c r="O894" s="5"/>
      <c r="P894" s="32"/>
      <c r="AI894" s="3"/>
      <c r="AJ894" s="3"/>
    </row>
    <row r="895" spans="1:36" ht="18" customHeight="1">
      <c r="A895" s="31"/>
      <c r="B895" s="32"/>
      <c r="C895" s="103"/>
      <c r="D895" s="103"/>
      <c r="E895" s="103"/>
      <c r="F895" s="103"/>
      <c r="G895" s="103"/>
      <c r="H895" s="104"/>
      <c r="I895" s="105"/>
      <c r="J895" s="105"/>
      <c r="K895" s="105"/>
      <c r="L895" s="5"/>
      <c r="M895" s="32"/>
      <c r="N895" s="23"/>
      <c r="O895" s="5"/>
      <c r="P895" s="32"/>
      <c r="AI895" s="3"/>
      <c r="AJ895" s="3"/>
    </row>
    <row r="896" spans="1:36" ht="18" customHeight="1">
      <c r="A896" s="31"/>
      <c r="B896" s="32"/>
      <c r="C896" s="103"/>
      <c r="D896" s="103"/>
      <c r="E896" s="103"/>
      <c r="F896" s="103"/>
      <c r="G896" s="103"/>
      <c r="H896" s="104"/>
      <c r="I896" s="105"/>
      <c r="J896" s="105"/>
      <c r="K896" s="105"/>
      <c r="L896" s="5"/>
      <c r="M896" s="32"/>
      <c r="N896" s="23"/>
      <c r="O896" s="5"/>
      <c r="P896" s="32"/>
      <c r="AI896" s="3"/>
      <c r="AJ896" s="3"/>
    </row>
    <row r="897" spans="1:36" ht="18" customHeight="1">
      <c r="A897" s="31"/>
      <c r="B897" s="32"/>
      <c r="C897" s="103"/>
      <c r="D897" s="103"/>
      <c r="E897" s="103"/>
      <c r="F897" s="103"/>
      <c r="G897" s="103"/>
      <c r="H897" s="104"/>
      <c r="I897" s="105"/>
      <c r="J897" s="105"/>
      <c r="K897" s="105"/>
      <c r="L897" s="5"/>
      <c r="M897" s="32"/>
      <c r="N897" s="23"/>
      <c r="O897" s="5"/>
      <c r="P897" s="32"/>
      <c r="AI897" s="3"/>
      <c r="AJ897" s="3"/>
    </row>
  </sheetData>
  <mergeCells count="177">
    <mergeCell ref="O849:O850"/>
    <mergeCell ref="C861:G861"/>
    <mergeCell ref="A849:A850"/>
    <mergeCell ref="B849:G849"/>
    <mergeCell ref="H849:H850"/>
    <mergeCell ref="I849:I850"/>
    <mergeCell ref="J849:J850"/>
    <mergeCell ref="K849:K850"/>
    <mergeCell ref="L849:L850"/>
    <mergeCell ref="M849:M850"/>
    <mergeCell ref="N849:N850"/>
    <mergeCell ref="A1:L1"/>
    <mergeCell ref="B3:G3"/>
    <mergeCell ref="X4:AG4"/>
    <mergeCell ref="B26:G26"/>
    <mergeCell ref="X26:AG26"/>
    <mergeCell ref="B49:G49"/>
    <mergeCell ref="X49:AG49"/>
    <mergeCell ref="B69:G69"/>
    <mergeCell ref="P69:Q69"/>
    <mergeCell ref="B89:G89"/>
    <mergeCell ref="B109:G109"/>
    <mergeCell ref="B129:G129"/>
    <mergeCell ref="B150:G150"/>
    <mergeCell ref="B169:G169"/>
    <mergeCell ref="B186:G186"/>
    <mergeCell ref="B203:G203"/>
    <mergeCell ref="B221:G221"/>
    <mergeCell ref="B237:G237"/>
    <mergeCell ref="B254:G254"/>
    <mergeCell ref="B269:G269"/>
    <mergeCell ref="B285:G285"/>
    <mergeCell ref="B299:G299"/>
    <mergeCell ref="B312:G312"/>
    <mergeCell ref="B325:G325"/>
    <mergeCell ref="B337:G337"/>
    <mergeCell ref="B351:G351"/>
    <mergeCell ref="B364:G364"/>
    <mergeCell ref="B377:G377"/>
    <mergeCell ref="B389:G389"/>
    <mergeCell ref="B402:G402"/>
    <mergeCell ref="B414:G414"/>
    <mergeCell ref="B431:G431"/>
    <mergeCell ref="B448:G448"/>
    <mergeCell ref="B465:G465"/>
    <mergeCell ref="B482:G482"/>
    <mergeCell ref="B502:G502"/>
    <mergeCell ref="B522:G522"/>
    <mergeCell ref="B543:G543"/>
    <mergeCell ref="B563:G563"/>
    <mergeCell ref="B581:G581"/>
    <mergeCell ref="B597:G597"/>
    <mergeCell ref="B612:G612"/>
    <mergeCell ref="I672:I673"/>
    <mergeCell ref="J672:J673"/>
    <mergeCell ref="K672:K673"/>
    <mergeCell ref="L672:L673"/>
    <mergeCell ref="M672:M673"/>
    <mergeCell ref="N672:N673"/>
    <mergeCell ref="O672:O673"/>
    <mergeCell ref="B626:G626"/>
    <mergeCell ref="B642:G642"/>
    <mergeCell ref="B657:G657"/>
    <mergeCell ref="A672:A673"/>
    <mergeCell ref="B672:G672"/>
    <mergeCell ref="H672:H673"/>
    <mergeCell ref="K688:K689"/>
    <mergeCell ref="L688:L689"/>
    <mergeCell ref="M688:M689"/>
    <mergeCell ref="N688:N689"/>
    <mergeCell ref="O688:O689"/>
    <mergeCell ref="C684:G684"/>
    <mergeCell ref="A688:A689"/>
    <mergeCell ref="B688:G688"/>
    <mergeCell ref="H688:H689"/>
    <mergeCell ref="I688:I689"/>
    <mergeCell ref="J688:J689"/>
    <mergeCell ref="K705:K706"/>
    <mergeCell ref="L705:L706"/>
    <mergeCell ref="M705:M706"/>
    <mergeCell ref="N705:N706"/>
    <mergeCell ref="O705:O706"/>
    <mergeCell ref="C701:G701"/>
    <mergeCell ref="A705:A706"/>
    <mergeCell ref="B705:G705"/>
    <mergeCell ref="H705:H706"/>
    <mergeCell ref="I705:I706"/>
    <mergeCell ref="J705:J706"/>
    <mergeCell ref="K721:K722"/>
    <mergeCell ref="L721:L722"/>
    <mergeCell ref="M721:M722"/>
    <mergeCell ref="N721:N722"/>
    <mergeCell ref="O721:O722"/>
    <mergeCell ref="C717:G717"/>
    <mergeCell ref="A721:A722"/>
    <mergeCell ref="B721:G721"/>
    <mergeCell ref="H721:H722"/>
    <mergeCell ref="I721:I722"/>
    <mergeCell ref="J721:J722"/>
    <mergeCell ref="K785:K786"/>
    <mergeCell ref="L785:L786"/>
    <mergeCell ref="M785:M786"/>
    <mergeCell ref="N785:N786"/>
    <mergeCell ref="O785:O786"/>
    <mergeCell ref="C781:G781"/>
    <mergeCell ref="A785:A786"/>
    <mergeCell ref="B785:G785"/>
    <mergeCell ref="H785:H786"/>
    <mergeCell ref="I785:I786"/>
    <mergeCell ref="J785:J786"/>
    <mergeCell ref="K737:K738"/>
    <mergeCell ref="L737:L738"/>
    <mergeCell ref="M737:M738"/>
    <mergeCell ref="N737:N738"/>
    <mergeCell ref="O737:O738"/>
    <mergeCell ref="C733:G733"/>
    <mergeCell ref="A737:A738"/>
    <mergeCell ref="B737:G737"/>
    <mergeCell ref="H737:H738"/>
    <mergeCell ref="I737:I738"/>
    <mergeCell ref="J737:J738"/>
    <mergeCell ref="K753:K754"/>
    <mergeCell ref="L753:L754"/>
    <mergeCell ref="M753:M754"/>
    <mergeCell ref="N753:N754"/>
    <mergeCell ref="O753:O754"/>
    <mergeCell ref="C749:G749"/>
    <mergeCell ref="A753:A754"/>
    <mergeCell ref="B753:G753"/>
    <mergeCell ref="H753:H754"/>
    <mergeCell ref="I753:I754"/>
    <mergeCell ref="J753:J754"/>
    <mergeCell ref="K769:K770"/>
    <mergeCell ref="L769:L770"/>
    <mergeCell ref="M769:M770"/>
    <mergeCell ref="N769:N770"/>
    <mergeCell ref="O769:O770"/>
    <mergeCell ref="C765:G765"/>
    <mergeCell ref="A769:A770"/>
    <mergeCell ref="B769:G769"/>
    <mergeCell ref="H769:H770"/>
    <mergeCell ref="I769:I770"/>
    <mergeCell ref="J769:J770"/>
    <mergeCell ref="C813:G813"/>
    <mergeCell ref="K801:K802"/>
    <mergeCell ref="L801:L802"/>
    <mergeCell ref="M801:M802"/>
    <mergeCell ref="N801:N802"/>
    <mergeCell ref="O801:O802"/>
    <mergeCell ref="C797:G797"/>
    <mergeCell ref="A801:A802"/>
    <mergeCell ref="B801:G801"/>
    <mergeCell ref="H801:H802"/>
    <mergeCell ref="I801:I802"/>
    <mergeCell ref="J801:J802"/>
    <mergeCell ref="O817:O818"/>
    <mergeCell ref="C829:G829"/>
    <mergeCell ref="A817:A818"/>
    <mergeCell ref="B817:G817"/>
    <mergeCell ref="H817:H818"/>
    <mergeCell ref="I817:I818"/>
    <mergeCell ref="J817:J818"/>
    <mergeCell ref="K817:K818"/>
    <mergeCell ref="L817:L818"/>
    <mergeCell ref="M817:M818"/>
    <mergeCell ref="N817:N818"/>
    <mergeCell ref="O833:O834"/>
    <mergeCell ref="C845:G845"/>
    <mergeCell ref="A833:A834"/>
    <mergeCell ref="B833:G833"/>
    <mergeCell ref="H833:H834"/>
    <mergeCell ref="I833:I834"/>
    <mergeCell ref="J833:J834"/>
    <mergeCell ref="K833:K834"/>
    <mergeCell ref="L833:L834"/>
    <mergeCell ref="M833:M834"/>
    <mergeCell ref="N833:N834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878"/>
  <sheetViews>
    <sheetView topLeftCell="A760" workbookViewId="0">
      <selection activeCell="J791" sqref="J791"/>
    </sheetView>
  </sheetViews>
  <sheetFormatPr baseColWidth="10" defaultColWidth="12.5703125" defaultRowHeight="15" customHeight="1"/>
  <cols>
    <col min="1" max="1" width="10" customWidth="1"/>
    <col min="2" max="2" width="5" customWidth="1"/>
    <col min="3" max="3" width="5.140625" customWidth="1"/>
    <col min="4" max="4" width="4.7109375" customWidth="1"/>
    <col min="5" max="6" width="5.28515625" customWidth="1"/>
    <col min="7" max="7" width="8.42578125" customWidth="1"/>
    <col min="8" max="8" width="10" customWidth="1"/>
    <col min="9" max="10" width="11.42578125" customWidth="1"/>
    <col min="11" max="11" width="10.7109375" customWidth="1"/>
    <col min="12" max="15" width="11.42578125" customWidth="1"/>
    <col min="16" max="33" width="10" customWidth="1"/>
    <col min="34" max="34" width="12.28515625" customWidth="1"/>
    <col min="35" max="36" width="11.42578125" customWidth="1"/>
    <col min="37" max="49" width="10" customWidth="1"/>
  </cols>
  <sheetData>
    <row r="1" spans="1:39" ht="12.75" customHeight="1">
      <c r="A1" s="185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2"/>
      <c r="N1" s="2"/>
      <c r="O1" s="1"/>
      <c r="AI1" s="3"/>
      <c r="AJ1" s="3"/>
    </row>
    <row r="2" spans="1:39" ht="12.75" customHeight="1">
      <c r="A2" s="4" t="s">
        <v>0</v>
      </c>
      <c r="I2" s="5"/>
      <c r="J2" s="5"/>
      <c r="L2" s="5"/>
      <c r="M2" s="6"/>
      <c r="N2" s="6"/>
      <c r="O2" s="5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</row>
    <row r="3" spans="1:39" ht="25.5" customHeight="1">
      <c r="B3" s="185" t="s">
        <v>1</v>
      </c>
      <c r="C3" s="186"/>
      <c r="D3" s="186"/>
      <c r="E3" s="186"/>
      <c r="F3" s="186"/>
      <c r="G3" s="186"/>
      <c r="I3" s="7" t="s">
        <v>2</v>
      </c>
      <c r="J3" s="7" t="s">
        <v>3</v>
      </c>
      <c r="K3" s="8" t="s">
        <v>4</v>
      </c>
      <c r="L3" s="7" t="s">
        <v>5</v>
      </c>
      <c r="M3" s="9" t="s">
        <v>6</v>
      </c>
      <c r="N3" s="9" t="s">
        <v>7</v>
      </c>
      <c r="O3" s="10" t="s">
        <v>8</v>
      </c>
      <c r="X3" s="11" t="s">
        <v>5</v>
      </c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3"/>
      <c r="AJ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4" t="s">
        <v>10</v>
      </c>
      <c r="I4" s="15"/>
      <c r="J4" s="15"/>
      <c r="K4" s="16"/>
      <c r="L4" s="17"/>
      <c r="M4" s="6"/>
      <c r="N4" s="6"/>
      <c r="O4" s="5"/>
      <c r="X4" s="187" t="s">
        <v>11</v>
      </c>
      <c r="Y4" s="186"/>
      <c r="Z4" s="186"/>
      <c r="AA4" s="186"/>
      <c r="AB4" s="186"/>
      <c r="AC4" s="186"/>
      <c r="AD4" s="186"/>
      <c r="AE4" s="186"/>
      <c r="AF4" s="186"/>
      <c r="AG4" s="186"/>
      <c r="AH4" s="11"/>
      <c r="AI4" s="3"/>
      <c r="AJ4" s="3"/>
    </row>
    <row r="5" spans="1:39" ht="12.75" customHeight="1">
      <c r="A5" s="13">
        <v>9701</v>
      </c>
      <c r="B5" s="13">
        <v>57</v>
      </c>
      <c r="C5" s="13"/>
      <c r="D5" s="13"/>
      <c r="E5" s="13"/>
      <c r="F5" s="13"/>
      <c r="G5" s="13"/>
      <c r="H5" s="19"/>
      <c r="I5" s="15"/>
      <c r="J5" s="15"/>
      <c r="K5" s="16"/>
      <c r="L5" s="17"/>
      <c r="M5" s="20">
        <f>B5</f>
        <v>57</v>
      </c>
      <c r="N5" s="6"/>
      <c r="O5" s="5"/>
      <c r="Q5" s="5"/>
      <c r="R5" s="5"/>
      <c r="S5" s="5"/>
      <c r="T5" s="5"/>
      <c r="W5" s="21" t="s">
        <v>12</v>
      </c>
      <c r="X5" s="1">
        <v>9701</v>
      </c>
      <c r="Y5" s="2">
        <v>9702</v>
      </c>
      <c r="Z5" s="2">
        <v>9801</v>
      </c>
      <c r="AA5" s="2">
        <v>9802</v>
      </c>
      <c r="AB5" s="2">
        <v>9901</v>
      </c>
      <c r="AC5" s="2">
        <v>9902</v>
      </c>
      <c r="AD5" s="22" t="s">
        <v>13</v>
      </c>
      <c r="AE5" s="22" t="s">
        <v>14</v>
      </c>
      <c r="AF5" s="22" t="s">
        <v>15</v>
      </c>
      <c r="AG5" s="22" t="s">
        <v>16</v>
      </c>
      <c r="AH5" s="22" t="s">
        <v>17</v>
      </c>
      <c r="AI5" s="22" t="s">
        <v>18</v>
      </c>
      <c r="AJ5" s="22" t="s">
        <v>19</v>
      </c>
      <c r="AK5" s="22" t="s">
        <v>20</v>
      </c>
      <c r="AL5" s="22" t="s">
        <v>21</v>
      </c>
      <c r="AM5" s="22" t="s">
        <v>22</v>
      </c>
    </row>
    <row r="6" spans="1:39" ht="12.75" customHeight="1">
      <c r="A6" s="13">
        <v>9702</v>
      </c>
      <c r="B6" s="13"/>
      <c r="C6" s="13">
        <v>43</v>
      </c>
      <c r="D6" s="13"/>
      <c r="E6" s="13"/>
      <c r="F6" s="13"/>
      <c r="G6" s="13"/>
      <c r="H6" s="19"/>
      <c r="I6" s="15"/>
      <c r="J6" s="15"/>
      <c r="K6" s="16"/>
      <c r="L6" s="17">
        <f>C6/B5</f>
        <v>0.75438596491228072</v>
      </c>
      <c r="M6" s="20">
        <v>45</v>
      </c>
      <c r="N6" s="23">
        <f t="shared" ref="N6:N15" si="0">M6/M5</f>
        <v>0.78947368421052633</v>
      </c>
      <c r="O6" s="5">
        <f t="shared" ref="O6:O15" si="1">100%-N6</f>
        <v>0.21052631578947367</v>
      </c>
      <c r="P6" s="4" t="s">
        <v>2</v>
      </c>
      <c r="W6" s="24" t="s">
        <v>23</v>
      </c>
      <c r="X6" s="23">
        <f>C6/B5</f>
        <v>0.75438596491228072</v>
      </c>
      <c r="Y6" s="23">
        <f>C29/B28</f>
        <v>0.82788671023965144</v>
      </c>
      <c r="Z6" s="23">
        <f>C51/B50</f>
        <v>0.58139534883720934</v>
      </c>
      <c r="AA6" s="23">
        <f>C71/B70</f>
        <v>0.87050359712230219</v>
      </c>
      <c r="AB6" s="23">
        <f>C90/B89</f>
        <v>0.76190476190476186</v>
      </c>
      <c r="AC6" s="25">
        <f>C108/B107</f>
        <v>0.93090909090909091</v>
      </c>
      <c r="AD6" s="25">
        <f>C128/B127</f>
        <v>0.57627118644067798</v>
      </c>
      <c r="AE6" s="25">
        <f t="shared" ref="AE6:AE10" si="2">L147</f>
        <v>0.65683229813664601</v>
      </c>
      <c r="AF6" s="25">
        <f t="shared" ref="AF6:AF10" si="3">L167</f>
        <v>0.79</v>
      </c>
      <c r="AG6" s="25">
        <f t="shared" ref="AG6:AG10" si="4">L185</f>
        <v>0.76683937823834192</v>
      </c>
      <c r="AH6" s="25">
        <f t="shared" ref="AH6:AH10" si="5">L204</f>
        <v>0.71739130434782605</v>
      </c>
      <c r="AI6" s="3">
        <f t="shared" ref="AI6:AI10" si="6">L222</f>
        <v>0.68674698795180722</v>
      </c>
      <c r="AJ6" s="3">
        <f t="shared" ref="AJ6:AJ10" si="7">L239</f>
        <v>0.71028037383177567</v>
      </c>
      <c r="AK6" s="5">
        <f t="shared" ref="AK6:AK9" si="8">L255</f>
        <v>0.75035460992907799</v>
      </c>
      <c r="AL6" s="5">
        <f t="shared" ref="AL6:AL8" si="9">L270</f>
        <v>0.96341463414634143</v>
      </c>
      <c r="AM6" s="5">
        <f t="shared" ref="AM6:AM7" si="10">L284</f>
        <v>0.75748502994011979</v>
      </c>
    </row>
    <row r="7" spans="1:39" ht="12.75" customHeight="1">
      <c r="A7" s="13">
        <v>9801</v>
      </c>
      <c r="B7" s="13"/>
      <c r="C7" s="13"/>
      <c r="D7" s="13">
        <v>32</v>
      </c>
      <c r="E7" s="13"/>
      <c r="F7" s="13"/>
      <c r="G7" s="13"/>
      <c r="H7" s="19"/>
      <c r="I7" s="15"/>
      <c r="J7" s="15"/>
      <c r="K7" s="16"/>
      <c r="L7" s="17">
        <f>D7/C6</f>
        <v>0.7441860465116279</v>
      </c>
      <c r="M7" s="20">
        <v>38</v>
      </c>
      <c r="N7" s="23">
        <f t="shared" si="0"/>
        <v>0.84444444444444444</v>
      </c>
      <c r="O7" s="5">
        <f t="shared" si="1"/>
        <v>0.15555555555555556</v>
      </c>
      <c r="P7" s="4">
        <v>9701</v>
      </c>
      <c r="Q7" s="5">
        <f>I21</f>
        <v>0.15789473684210525</v>
      </c>
      <c r="W7" s="24" t="s">
        <v>24</v>
      </c>
      <c r="X7" s="23">
        <f>D7/C6</f>
        <v>0.7441860465116279</v>
      </c>
      <c r="Y7" s="23">
        <f>D30/C29</f>
        <v>0.80526315789473679</v>
      </c>
      <c r="Z7" s="23">
        <f>D52/C51</f>
        <v>0.72</v>
      </c>
      <c r="AA7" s="23">
        <f>D72/C71</f>
        <v>0.81198347107438018</v>
      </c>
      <c r="AB7" s="25">
        <f>D91/C90</f>
        <v>1</v>
      </c>
      <c r="AC7" s="25">
        <f>D109/C108</f>
        <v>0.58984375</v>
      </c>
      <c r="AD7" s="25">
        <f>D129/C128</f>
        <v>0.44117647058823528</v>
      </c>
      <c r="AE7" s="25">
        <f t="shared" si="2"/>
        <v>1</v>
      </c>
      <c r="AF7" s="25">
        <f t="shared" si="3"/>
        <v>0.43037974683544306</v>
      </c>
      <c r="AG7" s="25">
        <f t="shared" si="4"/>
        <v>0.79504504504504503</v>
      </c>
      <c r="AH7" s="25">
        <f t="shared" si="5"/>
        <v>0.59090909090909094</v>
      </c>
      <c r="AI7" s="3">
        <f t="shared" si="6"/>
        <v>0.84405458089668617</v>
      </c>
      <c r="AJ7" s="3">
        <f t="shared" si="7"/>
        <v>0.65789473684210531</v>
      </c>
      <c r="AK7" s="5">
        <f t="shared" si="8"/>
        <v>1</v>
      </c>
      <c r="AL7" s="5">
        <f t="shared" si="9"/>
        <v>0.43670886075949367</v>
      </c>
      <c r="AM7" s="5">
        <f t="shared" si="10"/>
        <v>0.87944664031620556</v>
      </c>
    </row>
    <row r="8" spans="1:39" ht="12.75" customHeight="1">
      <c r="A8" s="13">
        <v>9802</v>
      </c>
      <c r="B8" s="13"/>
      <c r="C8" s="13"/>
      <c r="D8" s="13"/>
      <c r="E8" s="13">
        <v>22</v>
      </c>
      <c r="F8" s="13"/>
      <c r="G8" s="13"/>
      <c r="H8" s="19"/>
      <c r="I8" s="15"/>
      <c r="J8" s="15"/>
      <c r="K8" s="16"/>
      <c r="L8" s="17">
        <f>E8/D7</f>
        <v>0.6875</v>
      </c>
      <c r="M8" s="20">
        <v>37</v>
      </c>
      <c r="N8" s="23">
        <f t="shared" si="0"/>
        <v>0.97368421052631582</v>
      </c>
      <c r="O8" s="5">
        <f t="shared" si="1"/>
        <v>2.6315789473684181E-2</v>
      </c>
      <c r="P8" s="4">
        <v>9702</v>
      </c>
      <c r="Q8" s="5">
        <f>I43</f>
        <v>0.39651416122004357</v>
      </c>
      <c r="W8" s="24" t="s">
        <v>25</v>
      </c>
      <c r="X8" s="23">
        <f>E8/D7</f>
        <v>0.6875</v>
      </c>
      <c r="Y8" s="23">
        <f>E31/D30</f>
        <v>0.89215686274509809</v>
      </c>
      <c r="Z8" s="23">
        <f>E53/D52</f>
        <v>0.61111111111111116</v>
      </c>
      <c r="AA8" s="25">
        <f>E73/D72</f>
        <v>1</v>
      </c>
      <c r="AB8" s="25">
        <f>E92/D91</f>
        <v>0.33333333333333331</v>
      </c>
      <c r="AC8" s="25">
        <f>E110/D109</f>
        <v>0.83112582781456956</v>
      </c>
      <c r="AD8" s="25">
        <f>E130/D129</f>
        <v>2.5333333333333332</v>
      </c>
      <c r="AE8" s="25">
        <f t="shared" si="2"/>
        <v>0.640661938534279</v>
      </c>
      <c r="AF8" s="25">
        <f t="shared" si="3"/>
        <v>0.76470588235294112</v>
      </c>
      <c r="AG8" s="25">
        <f t="shared" si="4"/>
        <v>0.83002832861189801</v>
      </c>
      <c r="AH8" s="25">
        <f t="shared" si="5"/>
        <v>0.66666666666666663</v>
      </c>
      <c r="AI8" s="3">
        <f t="shared" si="6"/>
        <v>0.84526558891454961</v>
      </c>
      <c r="AJ8" s="3">
        <f t="shared" si="7"/>
        <v>1</v>
      </c>
      <c r="AK8" s="5">
        <f t="shared" si="8"/>
        <v>0.69943289224952743</v>
      </c>
      <c r="AL8" s="5">
        <f t="shared" si="9"/>
        <v>0.57971014492753625</v>
      </c>
    </row>
    <row r="9" spans="1:39" ht="12.75" customHeight="1">
      <c r="A9" s="13">
        <v>9901</v>
      </c>
      <c r="B9" s="13"/>
      <c r="C9" s="13"/>
      <c r="D9" s="13"/>
      <c r="E9" s="13"/>
      <c r="F9" s="13">
        <v>20</v>
      </c>
      <c r="G9" s="13"/>
      <c r="H9" s="19"/>
      <c r="I9" s="15"/>
      <c r="J9" s="15"/>
      <c r="K9" s="16"/>
      <c r="L9" s="17">
        <f>F9/E8</f>
        <v>0.90909090909090906</v>
      </c>
      <c r="M9" s="20">
        <v>28</v>
      </c>
      <c r="N9" s="23">
        <f t="shared" si="0"/>
        <v>0.7567567567567568</v>
      </c>
      <c r="O9" s="5">
        <f t="shared" si="1"/>
        <v>0.2432432432432432</v>
      </c>
      <c r="P9" s="4">
        <v>9801</v>
      </c>
      <c r="Q9" s="5">
        <f>I64</f>
        <v>0.16279069767441862</v>
      </c>
      <c r="W9" s="24" t="s">
        <v>26</v>
      </c>
      <c r="X9" s="23">
        <f>F9/E8</f>
        <v>0.90909090909090906</v>
      </c>
      <c r="Y9" s="23">
        <f>F32/E31</f>
        <v>0.95604395604395609</v>
      </c>
      <c r="Z9" s="25">
        <f>F54/E53</f>
        <v>1</v>
      </c>
      <c r="AA9" s="25">
        <f>F74/E73</f>
        <v>0.5725190839694656</v>
      </c>
      <c r="AB9" s="25">
        <f>F93/E92</f>
        <v>0.75</v>
      </c>
      <c r="AC9" s="25">
        <f>F111/E110</f>
        <v>1</v>
      </c>
      <c r="AD9" s="25">
        <f>F131/E130</f>
        <v>0.21052631578947367</v>
      </c>
      <c r="AE9" s="25">
        <f t="shared" si="2"/>
        <v>0.8929889298892989</v>
      </c>
      <c r="AF9" s="25">
        <f t="shared" si="3"/>
        <v>0.96153846153846156</v>
      </c>
      <c r="AG9" s="25">
        <f t="shared" si="4"/>
        <v>0.89078498293515362</v>
      </c>
      <c r="AH9" s="25">
        <f t="shared" si="5"/>
        <v>0.96153846153846156</v>
      </c>
      <c r="AI9" s="3">
        <f t="shared" si="6"/>
        <v>1</v>
      </c>
      <c r="AJ9" s="3">
        <f t="shared" si="7"/>
        <v>0.44</v>
      </c>
      <c r="AK9" s="5">
        <f t="shared" si="8"/>
        <v>0.88108108108108107</v>
      </c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v>20</v>
      </c>
      <c r="H10" s="19">
        <v>9</v>
      </c>
      <c r="I10" s="15"/>
      <c r="J10" s="15"/>
      <c r="K10" s="16"/>
      <c r="L10" s="17">
        <f>G10/F9</f>
        <v>1</v>
      </c>
      <c r="M10" s="20">
        <v>29</v>
      </c>
      <c r="N10" s="23">
        <f t="shared" si="0"/>
        <v>1.0357142857142858</v>
      </c>
      <c r="O10" s="5">
        <f t="shared" si="1"/>
        <v>-3.5714285714285809E-2</v>
      </c>
      <c r="P10" s="4">
        <v>9802</v>
      </c>
      <c r="Q10" s="5">
        <f>I83</f>
        <v>0.29856115107913667</v>
      </c>
      <c r="W10" s="24" t="s">
        <v>27</v>
      </c>
      <c r="X10" s="23">
        <f>G10/F9</f>
        <v>1</v>
      </c>
      <c r="Y10" s="25">
        <f>G33/F32</f>
        <v>1</v>
      </c>
      <c r="Z10" s="25">
        <f>G55/F54</f>
        <v>1.0909090909090908</v>
      </c>
      <c r="AA10" s="25">
        <f>G75/F74</f>
        <v>1</v>
      </c>
      <c r="AB10" s="25">
        <f>G94/F93</f>
        <v>1</v>
      </c>
      <c r="AC10" s="25">
        <f>G112/F111</f>
        <v>1</v>
      </c>
      <c r="AD10" s="25">
        <f>G132/F131</f>
        <v>1</v>
      </c>
      <c r="AE10" s="25">
        <f t="shared" si="2"/>
        <v>1</v>
      </c>
      <c r="AF10" s="25">
        <f t="shared" si="3"/>
        <v>0.84</v>
      </c>
      <c r="AG10" s="25">
        <f t="shared" si="4"/>
        <v>1</v>
      </c>
      <c r="AH10" s="25">
        <f t="shared" si="5"/>
        <v>1</v>
      </c>
      <c r="AI10" s="3">
        <f t="shared" si="6"/>
        <v>0.90163934426229508</v>
      </c>
      <c r="AJ10" s="3">
        <f t="shared" si="7"/>
        <v>1</v>
      </c>
    </row>
    <row r="11" spans="1:39" ht="12.75" customHeight="1">
      <c r="A11" s="27" t="s">
        <v>13</v>
      </c>
      <c r="B11" s="13"/>
      <c r="C11" s="13"/>
      <c r="D11" s="13"/>
      <c r="E11" s="13"/>
      <c r="F11" s="13"/>
      <c r="G11" s="13">
        <v>14</v>
      </c>
      <c r="H11" s="19">
        <v>4</v>
      </c>
      <c r="I11" s="15"/>
      <c r="J11" s="15"/>
      <c r="K11" s="16"/>
      <c r="L11" s="17"/>
      <c r="M11" s="20">
        <v>16</v>
      </c>
      <c r="N11" s="23">
        <f t="shared" si="0"/>
        <v>0.55172413793103448</v>
      </c>
      <c r="O11" s="5">
        <f t="shared" si="1"/>
        <v>0.44827586206896552</v>
      </c>
      <c r="P11" s="4">
        <v>9901</v>
      </c>
      <c r="Q11" s="5">
        <f>I101</f>
        <v>0.12698412698412698</v>
      </c>
      <c r="W11" s="28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3"/>
      <c r="AJ11" s="3"/>
    </row>
    <row r="12" spans="1:39" ht="12.75" customHeight="1">
      <c r="A12" s="27" t="s">
        <v>14</v>
      </c>
      <c r="B12" s="13"/>
      <c r="C12" s="13"/>
      <c r="D12" s="13"/>
      <c r="E12" s="13"/>
      <c r="F12" s="13"/>
      <c r="G12" s="13">
        <v>1</v>
      </c>
      <c r="H12" s="19">
        <v>6</v>
      </c>
      <c r="I12" s="15"/>
      <c r="J12" s="15"/>
      <c r="K12" s="16"/>
      <c r="L12" s="17"/>
      <c r="M12" s="20">
        <v>1</v>
      </c>
      <c r="N12" s="23">
        <f t="shared" si="0"/>
        <v>6.25E-2</v>
      </c>
      <c r="O12" s="5">
        <f t="shared" si="1"/>
        <v>0.9375</v>
      </c>
      <c r="P12" s="4">
        <v>9902</v>
      </c>
      <c r="Q12" s="3">
        <f>I101</f>
        <v>0.12698412698412698</v>
      </c>
      <c r="R12" s="3"/>
      <c r="S12" s="3"/>
      <c r="T12" s="3"/>
      <c r="W12" s="28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3"/>
      <c r="AJ12" s="3"/>
    </row>
    <row r="13" spans="1:39" ht="12.75" customHeight="1">
      <c r="A13" s="27" t="s">
        <v>15</v>
      </c>
      <c r="B13" s="13"/>
      <c r="C13" s="13"/>
      <c r="D13" s="13"/>
      <c r="E13" s="13"/>
      <c r="F13" s="13"/>
      <c r="G13" s="13"/>
      <c r="H13" s="19"/>
      <c r="I13" s="15"/>
      <c r="J13" s="15"/>
      <c r="K13" s="16"/>
      <c r="L13" s="17"/>
      <c r="M13" s="20">
        <v>1</v>
      </c>
      <c r="N13" s="23">
        <f t="shared" si="0"/>
        <v>1</v>
      </c>
      <c r="O13" s="5">
        <f t="shared" si="1"/>
        <v>0</v>
      </c>
      <c r="P13" s="30" t="s">
        <v>13</v>
      </c>
      <c r="Q13" s="5">
        <f>I140</f>
        <v>8.4745762711864403E-2</v>
      </c>
      <c r="W13" s="28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3"/>
      <c r="AJ13" s="3"/>
    </row>
    <row r="14" spans="1:39" ht="12.75" customHeight="1">
      <c r="A14" s="27" t="s">
        <v>16</v>
      </c>
      <c r="B14" s="13"/>
      <c r="C14" s="13"/>
      <c r="D14" s="13"/>
      <c r="E14" s="13"/>
      <c r="F14" s="13"/>
      <c r="G14" s="13"/>
      <c r="H14" s="19"/>
      <c r="I14" s="15"/>
      <c r="J14" s="15"/>
      <c r="K14" s="16"/>
      <c r="L14" s="17"/>
      <c r="M14" s="20">
        <v>1</v>
      </c>
      <c r="N14" s="23">
        <f t="shared" si="0"/>
        <v>1</v>
      </c>
      <c r="O14" s="5">
        <f t="shared" si="1"/>
        <v>0</v>
      </c>
      <c r="P14" s="30" t="s">
        <v>14</v>
      </c>
      <c r="Q14" s="5">
        <f>I160</f>
        <v>0.25310559006211181</v>
      </c>
      <c r="W14" s="31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5"/>
      <c r="AI14" s="3"/>
      <c r="AJ14" s="3"/>
    </row>
    <row r="15" spans="1:39" ht="12.75" customHeight="1">
      <c r="A15" s="27" t="s">
        <v>17</v>
      </c>
      <c r="B15" s="13"/>
      <c r="C15" s="13"/>
      <c r="D15" s="13"/>
      <c r="E15" s="13"/>
      <c r="F15" s="13"/>
      <c r="G15" s="13"/>
      <c r="H15" s="19"/>
      <c r="I15" s="15"/>
      <c r="J15" s="15"/>
      <c r="K15" s="16"/>
      <c r="L15" s="17"/>
      <c r="M15" s="20"/>
      <c r="N15" s="23">
        <f t="shared" si="0"/>
        <v>0</v>
      </c>
      <c r="O15" s="5">
        <f t="shared" si="1"/>
        <v>1</v>
      </c>
      <c r="P15" s="30" t="s">
        <v>15</v>
      </c>
      <c r="Q15" s="5">
        <f>I178</f>
        <v>0.14000000000000001</v>
      </c>
      <c r="W15" s="31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3"/>
      <c r="AJ15" s="3"/>
    </row>
    <row r="16" spans="1:39" ht="12.75" customHeight="1">
      <c r="A16" s="27" t="s">
        <v>18</v>
      </c>
      <c r="B16" s="13"/>
      <c r="C16" s="13"/>
      <c r="D16" s="13"/>
      <c r="E16" s="13"/>
      <c r="F16" s="13"/>
      <c r="G16" s="13"/>
      <c r="H16" s="19"/>
      <c r="I16" s="15"/>
      <c r="J16" s="15"/>
      <c r="K16" s="16"/>
      <c r="L16" s="17"/>
      <c r="M16" s="20"/>
      <c r="N16" s="23"/>
      <c r="O16" s="5"/>
      <c r="P16" s="30" t="s">
        <v>16</v>
      </c>
      <c r="Q16" s="5">
        <f>I196</f>
        <v>0.39378238341968913</v>
      </c>
      <c r="W16" s="31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3"/>
      <c r="AJ16" s="3"/>
    </row>
    <row r="17" spans="1:39" ht="12.75" customHeight="1">
      <c r="A17" s="27" t="s">
        <v>19</v>
      </c>
      <c r="B17" s="13"/>
      <c r="C17" s="13"/>
      <c r="D17" s="13"/>
      <c r="E17" s="13"/>
      <c r="F17" s="13"/>
      <c r="G17" s="13"/>
      <c r="H17" s="19"/>
      <c r="I17" s="15"/>
      <c r="J17" s="15"/>
      <c r="K17" s="16"/>
      <c r="L17" s="17"/>
      <c r="M17" s="20">
        <v>1</v>
      </c>
      <c r="N17" s="23"/>
      <c r="O17" s="5"/>
      <c r="P17" s="30" t="s">
        <v>17</v>
      </c>
      <c r="Q17" s="5">
        <f>I216</f>
        <v>6.5217391304347824E-2</v>
      </c>
      <c r="W17" s="31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3"/>
      <c r="AJ17" s="3"/>
    </row>
    <row r="18" spans="1:39" ht="12.75" customHeight="1">
      <c r="A18" s="27" t="s">
        <v>20</v>
      </c>
      <c r="B18" s="32"/>
      <c r="C18" s="32"/>
      <c r="D18" s="32"/>
      <c r="E18" s="32"/>
      <c r="F18" s="32"/>
      <c r="G18" s="32">
        <v>1</v>
      </c>
      <c r="H18" s="33"/>
      <c r="I18" s="5"/>
      <c r="J18" s="5"/>
      <c r="K18" s="32"/>
      <c r="L18" s="5"/>
      <c r="M18" s="20"/>
      <c r="N18" s="23"/>
      <c r="O18" s="5"/>
      <c r="P18" s="30" t="s">
        <v>18</v>
      </c>
      <c r="Q18" s="5">
        <f>I233</f>
        <v>0.34270414993306558</v>
      </c>
      <c r="W18" s="31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3"/>
      <c r="AJ18" s="3"/>
    </row>
    <row r="19" spans="1:39" ht="12.75" customHeight="1">
      <c r="A19" s="31" t="s">
        <v>21</v>
      </c>
      <c r="B19" s="32"/>
      <c r="C19" s="32"/>
      <c r="D19" s="32"/>
      <c r="E19" s="32"/>
      <c r="F19" s="32"/>
      <c r="G19" s="32">
        <v>1</v>
      </c>
      <c r="H19" s="33"/>
      <c r="I19" s="5"/>
      <c r="J19" s="5"/>
      <c r="K19" s="32"/>
      <c r="L19" s="5"/>
      <c r="M19" s="20">
        <v>1</v>
      </c>
      <c r="N19" s="23"/>
      <c r="O19" s="5"/>
      <c r="P19" s="30" t="s">
        <v>19</v>
      </c>
      <c r="Q19" s="5">
        <f>I250</f>
        <v>0.17757009345794392</v>
      </c>
      <c r="W19" s="31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3"/>
      <c r="AJ19" s="3"/>
    </row>
    <row r="20" spans="1:39" ht="12.75" customHeight="1">
      <c r="A20" s="31"/>
      <c r="B20" s="32"/>
      <c r="C20" s="32"/>
      <c r="D20" s="32"/>
      <c r="E20" s="32"/>
      <c r="F20" s="32"/>
      <c r="G20" s="32"/>
      <c r="H20" s="33"/>
      <c r="I20" s="5"/>
      <c r="J20" s="5"/>
      <c r="K20" s="32"/>
      <c r="L20" s="5"/>
      <c r="M20" s="20"/>
      <c r="N20" s="23"/>
      <c r="O20" s="5"/>
      <c r="P20" s="30" t="s">
        <v>20</v>
      </c>
      <c r="Q20" s="5">
        <f>I265</f>
        <v>0.39007092198581561</v>
      </c>
      <c r="W20" s="31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3"/>
      <c r="AJ20" s="3"/>
    </row>
    <row r="21" spans="1:39" ht="12.75" customHeight="1">
      <c r="A21" s="31"/>
      <c r="G21" s="32">
        <f t="shared" ref="G21:H21" si="11">SUM(G10:G16)</f>
        <v>35</v>
      </c>
      <c r="H21" s="34">
        <f t="shared" si="11"/>
        <v>19</v>
      </c>
      <c r="I21" s="5">
        <f>H10/B5</f>
        <v>0.15789473684210525</v>
      </c>
      <c r="J21" s="5">
        <f>H21/B5</f>
        <v>0.33333333333333331</v>
      </c>
      <c r="K21" s="5">
        <f>J21-I21</f>
        <v>0.17543859649122806</v>
      </c>
      <c r="L21" s="5"/>
      <c r="M21" s="6"/>
      <c r="N21" s="6"/>
      <c r="O21" s="5"/>
      <c r="W21" s="31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3"/>
      <c r="AJ21" s="3"/>
    </row>
    <row r="22" spans="1:39" ht="12.75" customHeight="1">
      <c r="I22" s="5"/>
      <c r="J22" s="5"/>
      <c r="L22" s="5"/>
      <c r="M22" s="6"/>
      <c r="N22" s="6"/>
      <c r="O22" s="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9" ht="12.75" customHeight="1">
      <c r="A23" s="35" t="s">
        <v>28</v>
      </c>
      <c r="B23" s="35"/>
      <c r="C23" s="35"/>
      <c r="D23" s="36"/>
      <c r="E23" s="36"/>
      <c r="G23" s="37">
        <f>((H10*6)+(H11*7)+(H12*8))/H21</f>
        <v>6.8421052631578947</v>
      </c>
      <c r="H23" s="33"/>
      <c r="I23" s="32"/>
      <c r="J23" s="32"/>
      <c r="K23" s="32"/>
      <c r="L23" s="32"/>
      <c r="M23" s="6"/>
      <c r="N23" s="6"/>
      <c r="O23" s="32"/>
      <c r="P23" s="39"/>
      <c r="W23" s="40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3"/>
      <c r="AJ23" s="3"/>
    </row>
    <row r="24" spans="1:39" ht="12.75" customHeight="1">
      <c r="I24" s="5"/>
      <c r="J24" s="5"/>
      <c r="L24" s="5"/>
      <c r="M24" s="6"/>
      <c r="N24" s="6"/>
      <c r="O24" s="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9" ht="12.75" customHeight="1">
      <c r="A25" s="4" t="s">
        <v>29</v>
      </c>
      <c r="I25" s="5"/>
      <c r="J25" s="5"/>
      <c r="L25" s="5"/>
      <c r="M25" s="6"/>
      <c r="N25" s="6"/>
      <c r="O25" s="5"/>
      <c r="W25" s="4"/>
      <c r="X25" s="11" t="s">
        <v>30</v>
      </c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3"/>
      <c r="AJ25" s="3"/>
    </row>
    <row r="26" spans="1:39" ht="25.5" customHeight="1">
      <c r="B26" s="185" t="s">
        <v>1</v>
      </c>
      <c r="C26" s="186"/>
      <c r="D26" s="186"/>
      <c r="E26" s="186"/>
      <c r="F26" s="186"/>
      <c r="G26" s="186"/>
      <c r="I26" s="7" t="s">
        <v>2</v>
      </c>
      <c r="J26" s="7" t="s">
        <v>3</v>
      </c>
      <c r="K26" s="8" t="s">
        <v>4</v>
      </c>
      <c r="L26" s="7" t="s">
        <v>5</v>
      </c>
      <c r="M26" s="9" t="s">
        <v>6</v>
      </c>
      <c r="N26" s="9" t="s">
        <v>7</v>
      </c>
      <c r="O26" s="10" t="s">
        <v>8</v>
      </c>
      <c r="X26" s="187" t="s">
        <v>11</v>
      </c>
      <c r="Y26" s="186"/>
      <c r="Z26" s="186"/>
      <c r="AA26" s="186"/>
      <c r="AB26" s="186"/>
      <c r="AC26" s="186"/>
      <c r="AD26" s="186"/>
      <c r="AE26" s="186"/>
      <c r="AF26" s="186"/>
      <c r="AG26" s="186"/>
      <c r="AH26" s="3"/>
      <c r="AI26" s="3"/>
      <c r="AJ26" s="3"/>
    </row>
    <row r="27" spans="1:39" ht="12.75" customHeight="1">
      <c r="A27" s="12" t="s">
        <v>9</v>
      </c>
      <c r="B27" s="13">
        <v>1</v>
      </c>
      <c r="C27" s="13">
        <v>2</v>
      </c>
      <c r="D27" s="13">
        <v>3</v>
      </c>
      <c r="E27" s="13">
        <v>4</v>
      </c>
      <c r="F27" s="13">
        <v>5</v>
      </c>
      <c r="G27" s="13">
        <v>6</v>
      </c>
      <c r="H27" s="14" t="s">
        <v>10</v>
      </c>
      <c r="I27" s="41"/>
      <c r="J27" s="15"/>
      <c r="K27" s="16"/>
      <c r="L27" s="17"/>
      <c r="M27" s="6"/>
      <c r="N27" s="6"/>
      <c r="O27" s="5"/>
      <c r="W27" s="21" t="s">
        <v>12</v>
      </c>
      <c r="X27" s="1">
        <v>9701</v>
      </c>
      <c r="Y27" s="2">
        <v>9702</v>
      </c>
      <c r="Z27" s="2">
        <v>9801</v>
      </c>
      <c r="AA27" s="2">
        <v>9802</v>
      </c>
      <c r="AB27" s="2">
        <v>9901</v>
      </c>
      <c r="AC27" s="2">
        <v>9902</v>
      </c>
      <c r="AD27" s="22" t="s">
        <v>13</v>
      </c>
      <c r="AE27" s="22" t="s">
        <v>14</v>
      </c>
      <c r="AF27" s="22" t="s">
        <v>15</v>
      </c>
      <c r="AG27" s="22" t="s">
        <v>16</v>
      </c>
      <c r="AH27" s="22" t="s">
        <v>17</v>
      </c>
      <c r="AI27" s="22" t="s">
        <v>18</v>
      </c>
      <c r="AJ27" s="22" t="s">
        <v>19</v>
      </c>
      <c r="AK27" s="22" t="s">
        <v>20</v>
      </c>
      <c r="AL27" s="22" t="s">
        <v>21</v>
      </c>
      <c r="AM27" s="22" t="s">
        <v>22</v>
      </c>
    </row>
    <row r="28" spans="1:39" ht="12.75" customHeight="1">
      <c r="A28" s="13">
        <v>9702</v>
      </c>
      <c r="B28" s="13">
        <v>459</v>
      </c>
      <c r="C28" s="13"/>
      <c r="D28" s="13"/>
      <c r="E28" s="13"/>
      <c r="F28" s="13"/>
      <c r="G28" s="13"/>
      <c r="H28" s="19"/>
      <c r="I28" s="41"/>
      <c r="J28" s="15"/>
      <c r="K28" s="16"/>
      <c r="L28" s="17"/>
      <c r="M28" s="20">
        <f>B28</f>
        <v>459</v>
      </c>
      <c r="N28" s="6"/>
      <c r="O28" s="5"/>
      <c r="V28" s="42"/>
      <c r="W28" s="24" t="s">
        <v>23</v>
      </c>
      <c r="X28" s="23">
        <f t="shared" ref="X28:X32" si="12">M6/M5</f>
        <v>0.78947368421052633</v>
      </c>
      <c r="Y28" s="23">
        <f t="shared" ref="Y28:Y32" si="13">M29/M28</f>
        <v>0.83877995642701531</v>
      </c>
      <c r="Z28" s="23">
        <f t="shared" ref="Z28:Z32" si="14">M51/M50</f>
        <v>0.60465116279069764</v>
      </c>
      <c r="AA28" s="23">
        <f t="shared" ref="AA28:AA32" si="15">M71/M70</f>
        <v>0.87589928057553956</v>
      </c>
      <c r="AB28" s="23">
        <f t="shared" ref="AB28:AB32" si="16">M90/M89</f>
        <v>0.84126984126984128</v>
      </c>
      <c r="AC28" s="23">
        <f t="shared" ref="AC28:AC32" si="17">M108/M107</f>
        <v>0.94545454545454544</v>
      </c>
      <c r="AD28" s="23">
        <f t="shared" ref="AD28:AD32" si="18">M128/M127</f>
        <v>0.57627118644067798</v>
      </c>
      <c r="AE28" s="23">
        <f t="shared" ref="AE28:AE32" si="19">N147</f>
        <v>0.66925465838509313</v>
      </c>
      <c r="AF28" s="3">
        <f t="shared" ref="AF28:AF32" si="20">N167</f>
        <v>1</v>
      </c>
      <c r="AG28" s="23">
        <f t="shared" ref="AG28:AG32" si="21">N185</f>
        <v>0.77374784110535411</v>
      </c>
      <c r="AH28" s="23">
        <f t="shared" ref="AH28:AH32" si="22">N204</f>
        <v>0.73913043478260865</v>
      </c>
      <c r="AI28" s="3">
        <f t="shared" ref="AI28:AI32" si="23">N222</f>
        <v>0.69344042838018738</v>
      </c>
      <c r="AJ28" s="3">
        <f t="shared" ref="AJ28:AJ32" si="24">N239</f>
        <v>0.71962616822429903</v>
      </c>
      <c r="AK28" s="3">
        <f t="shared" ref="AK28:AK31" si="25">N255</f>
        <v>0.75460992907801416</v>
      </c>
      <c r="AL28" s="3">
        <f t="shared" ref="AL28:AL30" si="26">N270</f>
        <v>0.98780487804878048</v>
      </c>
      <c r="AM28" s="3">
        <f t="shared" ref="AM28:AM29" si="27">N284</f>
        <v>0.76347305389221554</v>
      </c>
    </row>
    <row r="29" spans="1:39" ht="12.75" customHeight="1">
      <c r="A29" s="13">
        <v>9801</v>
      </c>
      <c r="B29" s="13"/>
      <c r="C29" s="13">
        <v>380</v>
      </c>
      <c r="D29" s="13"/>
      <c r="E29" s="13"/>
      <c r="F29" s="13"/>
      <c r="G29" s="13"/>
      <c r="H29" s="19"/>
      <c r="I29" s="41"/>
      <c r="J29" s="15"/>
      <c r="K29" s="16"/>
      <c r="L29" s="17">
        <f>C29/B28</f>
        <v>0.82788671023965144</v>
      </c>
      <c r="M29" s="20">
        <v>385</v>
      </c>
      <c r="N29" s="3">
        <f t="shared" ref="N29:N39" si="28">M29/M28</f>
        <v>0.83877995642701531</v>
      </c>
      <c r="O29" s="5">
        <f t="shared" ref="O29:O39" si="29">100%-N29</f>
        <v>0.16122004357298469</v>
      </c>
      <c r="W29" s="24" t="s">
        <v>24</v>
      </c>
      <c r="X29" s="23">
        <f t="shared" si="12"/>
        <v>0.84444444444444444</v>
      </c>
      <c r="Y29" s="23">
        <f t="shared" si="13"/>
        <v>0.90389610389610386</v>
      </c>
      <c r="Z29" s="23">
        <f t="shared" si="14"/>
        <v>0.80769230769230771</v>
      </c>
      <c r="AA29" s="23">
        <f t="shared" si="15"/>
        <v>1.0308008213552362</v>
      </c>
      <c r="AB29" s="23">
        <f t="shared" si="16"/>
        <v>1</v>
      </c>
      <c r="AC29" s="23">
        <f t="shared" si="17"/>
        <v>0.64807692307692311</v>
      </c>
      <c r="AD29" s="23">
        <f t="shared" si="18"/>
        <v>0.67647058823529416</v>
      </c>
      <c r="AE29" s="23">
        <f t="shared" si="19"/>
        <v>1.1832946635730859</v>
      </c>
      <c r="AF29" s="3">
        <f t="shared" si="20"/>
        <v>0.37</v>
      </c>
      <c r="AG29" s="23">
        <f t="shared" si="21"/>
        <v>0.8861607142857143</v>
      </c>
      <c r="AH29" s="23">
        <f t="shared" si="22"/>
        <v>0.75</v>
      </c>
      <c r="AI29" s="3">
        <f t="shared" si="23"/>
        <v>0.9285714285714286</v>
      </c>
      <c r="AJ29" s="3">
        <f t="shared" si="24"/>
        <v>0.79220779220779225</v>
      </c>
      <c r="AK29" s="3">
        <f t="shared" si="25"/>
        <v>1.0150375939849625</v>
      </c>
      <c r="AL29" s="3">
        <f t="shared" si="26"/>
        <v>0.85185185185185186</v>
      </c>
      <c r="AM29" s="3">
        <f t="shared" si="27"/>
        <v>0.92549019607843142</v>
      </c>
    </row>
    <row r="30" spans="1:39" ht="12.75" customHeight="1">
      <c r="A30" s="13">
        <v>9802</v>
      </c>
      <c r="B30" s="13"/>
      <c r="C30" s="13"/>
      <c r="D30" s="13">
        <v>306</v>
      </c>
      <c r="E30" s="13"/>
      <c r="F30" s="13"/>
      <c r="G30" s="13"/>
      <c r="H30" s="19"/>
      <c r="I30" s="41"/>
      <c r="J30" s="15"/>
      <c r="K30" s="16"/>
      <c r="L30" s="17">
        <f>D30/C29</f>
        <v>0.80526315789473679</v>
      </c>
      <c r="M30" s="20">
        <v>348</v>
      </c>
      <c r="N30" s="3">
        <f t="shared" si="28"/>
        <v>0.90389610389610386</v>
      </c>
      <c r="O30" s="5">
        <f t="shared" si="29"/>
        <v>9.6103896103896136E-2</v>
      </c>
      <c r="W30" s="24" t="s">
        <v>25</v>
      </c>
      <c r="X30" s="23">
        <f t="shared" si="12"/>
        <v>0.97368421052631582</v>
      </c>
      <c r="Y30" s="23">
        <f t="shared" si="13"/>
        <v>0.93678160919540232</v>
      </c>
      <c r="Z30" s="23">
        <f t="shared" si="14"/>
        <v>1.0476190476190477</v>
      </c>
      <c r="AA30" s="23">
        <f t="shared" si="15"/>
        <v>1.00199203187251</v>
      </c>
      <c r="AB30" s="23">
        <f t="shared" si="16"/>
        <v>0.37735849056603776</v>
      </c>
      <c r="AC30" s="23">
        <f t="shared" si="17"/>
        <v>0.93471810089020768</v>
      </c>
      <c r="AD30" s="23">
        <f t="shared" si="18"/>
        <v>0.73913043478260865</v>
      </c>
      <c r="AE30" s="23">
        <f t="shared" si="19"/>
        <v>0.63921568627450975</v>
      </c>
      <c r="AF30" s="3">
        <f t="shared" si="20"/>
        <v>0.89189189189189189</v>
      </c>
      <c r="AG30" s="23">
        <f t="shared" si="21"/>
        <v>0.92695214105793455</v>
      </c>
      <c r="AH30" s="23">
        <f t="shared" si="22"/>
        <v>0.80392156862745101</v>
      </c>
      <c r="AI30" s="3">
        <f t="shared" si="23"/>
        <v>0.89397089397089402</v>
      </c>
      <c r="AJ30" s="3">
        <f t="shared" si="24"/>
        <v>1</v>
      </c>
      <c r="AK30" s="3">
        <f t="shared" si="25"/>
        <v>0.78703703703703709</v>
      </c>
      <c r="AL30" s="3">
        <f t="shared" si="26"/>
        <v>0.94202898550724634</v>
      </c>
    </row>
    <row r="31" spans="1:39" ht="12.75" customHeight="1">
      <c r="A31" s="13">
        <v>9901</v>
      </c>
      <c r="B31" s="13"/>
      <c r="C31" s="13"/>
      <c r="D31" s="13"/>
      <c r="E31" s="13">
        <v>273</v>
      </c>
      <c r="F31" s="13"/>
      <c r="G31" s="13"/>
      <c r="H31" s="19">
        <v>8</v>
      </c>
      <c r="I31" s="41"/>
      <c r="J31" s="15"/>
      <c r="K31" s="16"/>
      <c r="L31" s="17">
        <f>E31/D30</f>
        <v>0.89215686274509809</v>
      </c>
      <c r="M31" s="20">
        <v>326</v>
      </c>
      <c r="N31" s="3">
        <f t="shared" si="28"/>
        <v>0.93678160919540232</v>
      </c>
      <c r="O31" s="5">
        <f t="shared" si="29"/>
        <v>6.3218390804597679E-2</v>
      </c>
      <c r="W31" s="24" t="s">
        <v>26</v>
      </c>
      <c r="X31" s="23">
        <f t="shared" si="12"/>
        <v>0.7567567567567568</v>
      </c>
      <c r="Y31" s="23">
        <f t="shared" si="13"/>
        <v>1.1533742331288344</v>
      </c>
      <c r="Z31" s="23">
        <f t="shared" si="14"/>
        <v>1.8636363636363635</v>
      </c>
      <c r="AA31" s="23">
        <f t="shared" si="15"/>
        <v>0.62027833001988075</v>
      </c>
      <c r="AB31" s="23">
        <f t="shared" si="16"/>
        <v>0.95</v>
      </c>
      <c r="AC31" s="23">
        <f t="shared" si="17"/>
        <v>1</v>
      </c>
      <c r="AD31" s="23">
        <f t="shared" si="18"/>
        <v>0.88235294117647056</v>
      </c>
      <c r="AE31" s="23">
        <f t="shared" si="19"/>
        <v>0.92638036809815949</v>
      </c>
      <c r="AF31" s="3">
        <f t="shared" si="20"/>
        <v>0.84848484848484851</v>
      </c>
      <c r="AG31" s="23">
        <f t="shared" si="21"/>
        <v>0.89673913043478259</v>
      </c>
      <c r="AH31" s="23">
        <f t="shared" si="22"/>
        <v>0.78048780487804881</v>
      </c>
      <c r="AI31" s="3">
        <f t="shared" si="23"/>
        <v>0.87209302325581395</v>
      </c>
      <c r="AJ31" s="3">
        <f t="shared" si="24"/>
        <v>0.54098360655737709</v>
      </c>
      <c r="AK31" s="3">
        <f t="shared" si="25"/>
        <v>0.92</v>
      </c>
    </row>
    <row r="32" spans="1:39" ht="12.75" customHeight="1">
      <c r="A32" s="13">
        <v>9902</v>
      </c>
      <c r="B32" s="13"/>
      <c r="C32" s="13"/>
      <c r="D32" s="13"/>
      <c r="E32" s="13"/>
      <c r="F32" s="13">
        <v>261</v>
      </c>
      <c r="G32" s="13"/>
      <c r="H32" s="19">
        <v>3</v>
      </c>
      <c r="I32" s="41"/>
      <c r="J32" s="15"/>
      <c r="K32" s="16"/>
      <c r="L32" s="17">
        <f>F32/E31</f>
        <v>0.95604395604395609</v>
      </c>
      <c r="M32" s="20">
        <v>376</v>
      </c>
      <c r="N32" s="3">
        <f t="shared" si="28"/>
        <v>1.1533742331288344</v>
      </c>
      <c r="O32" s="5">
        <f t="shared" si="29"/>
        <v>-0.15337423312883436</v>
      </c>
      <c r="W32" s="24" t="s">
        <v>27</v>
      </c>
      <c r="X32" s="23">
        <f t="shared" si="12"/>
        <v>1.0357142857142858</v>
      </c>
      <c r="Y32" s="23">
        <f t="shared" si="13"/>
        <v>1.1329787234042554</v>
      </c>
      <c r="Z32" s="23">
        <f t="shared" si="14"/>
        <v>0.34146341463414637</v>
      </c>
      <c r="AA32" s="23">
        <f t="shared" si="15"/>
        <v>0.92948717948717952</v>
      </c>
      <c r="AB32" s="23">
        <f t="shared" si="16"/>
        <v>1</v>
      </c>
      <c r="AC32" s="23">
        <f t="shared" si="17"/>
        <v>0.86984126984126986</v>
      </c>
      <c r="AD32" s="23">
        <f t="shared" si="18"/>
        <v>0.8666666666666667</v>
      </c>
      <c r="AE32" s="23">
        <f t="shared" si="19"/>
        <v>0.90066225165562919</v>
      </c>
      <c r="AF32" s="3">
        <f t="shared" si="20"/>
        <v>0.75</v>
      </c>
      <c r="AG32" s="23">
        <f t="shared" si="21"/>
        <v>0.88787878787878793</v>
      </c>
      <c r="AH32" s="23">
        <f t="shared" si="22"/>
        <v>1.84375</v>
      </c>
      <c r="AI32" s="3">
        <f t="shared" si="23"/>
        <v>0.92266666666666663</v>
      </c>
      <c r="AJ32" s="3">
        <f t="shared" si="24"/>
        <v>1</v>
      </c>
    </row>
    <row r="33" spans="1:36" ht="12.75" customHeight="1">
      <c r="A33" s="27" t="s">
        <v>13</v>
      </c>
      <c r="B33" s="13"/>
      <c r="C33" s="13"/>
      <c r="D33" s="13"/>
      <c r="E33" s="13"/>
      <c r="F33" s="13"/>
      <c r="G33" s="13">
        <v>261</v>
      </c>
      <c r="H33" s="19">
        <v>171</v>
      </c>
      <c r="I33" s="41"/>
      <c r="J33" s="15"/>
      <c r="K33" s="16"/>
      <c r="L33" s="17">
        <f>G33/F32</f>
        <v>1</v>
      </c>
      <c r="M33" s="20">
        <v>426</v>
      </c>
      <c r="N33" s="3">
        <f t="shared" si="28"/>
        <v>1.1329787234042554</v>
      </c>
      <c r="O33" s="5">
        <f t="shared" si="29"/>
        <v>-0.13297872340425543</v>
      </c>
      <c r="W33" s="28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5"/>
      <c r="AI33" s="3"/>
      <c r="AJ33" s="3"/>
    </row>
    <row r="34" spans="1:36" ht="12.75" customHeight="1">
      <c r="A34" s="27" t="s">
        <v>14</v>
      </c>
      <c r="B34" s="13"/>
      <c r="C34" s="13"/>
      <c r="D34" s="13"/>
      <c r="E34" s="13"/>
      <c r="F34" s="13"/>
      <c r="G34" s="13">
        <v>42</v>
      </c>
      <c r="H34" s="19">
        <v>52</v>
      </c>
      <c r="I34" s="41"/>
      <c r="J34" s="15"/>
      <c r="K34" s="16"/>
      <c r="L34" s="17"/>
      <c r="M34" s="20">
        <v>47</v>
      </c>
      <c r="N34" s="3">
        <f t="shared" si="28"/>
        <v>0.11032863849765258</v>
      </c>
      <c r="O34" s="5">
        <f t="shared" si="29"/>
        <v>0.88967136150234738</v>
      </c>
      <c r="W34" s="28"/>
      <c r="X34" s="23"/>
      <c r="Y34" s="23"/>
      <c r="Z34" s="23"/>
      <c r="AA34" s="23"/>
      <c r="AB34" s="23"/>
      <c r="AC34" s="23"/>
      <c r="AD34" s="23"/>
      <c r="AE34" s="23"/>
      <c r="AF34" s="25"/>
      <c r="AG34" s="25"/>
      <c r="AH34" s="29"/>
      <c r="AI34" s="3"/>
      <c r="AJ34" s="3"/>
    </row>
    <row r="35" spans="1:36" ht="12.75" customHeight="1">
      <c r="A35" s="27" t="s">
        <v>15</v>
      </c>
      <c r="B35" s="13"/>
      <c r="C35" s="13"/>
      <c r="D35" s="13"/>
      <c r="E35" s="13"/>
      <c r="F35" s="13"/>
      <c r="G35" s="13">
        <v>15</v>
      </c>
      <c r="H35" s="19">
        <v>16</v>
      </c>
      <c r="I35" s="41"/>
      <c r="J35" s="15"/>
      <c r="K35" s="16"/>
      <c r="L35" s="17"/>
      <c r="M35" s="20">
        <v>17</v>
      </c>
      <c r="N35" s="3">
        <f t="shared" si="28"/>
        <v>0.36170212765957449</v>
      </c>
      <c r="O35" s="5">
        <f t="shared" si="29"/>
        <v>0.63829787234042556</v>
      </c>
      <c r="W35" s="27"/>
      <c r="X35" s="23"/>
      <c r="Y35" s="23"/>
      <c r="Z35" s="23"/>
      <c r="AA35" s="23"/>
      <c r="AB35" s="25"/>
      <c r="AC35" s="25"/>
      <c r="AD35" s="25"/>
      <c r="AE35" s="25"/>
      <c r="AF35" s="25"/>
      <c r="AG35" s="25"/>
      <c r="AH35" s="29"/>
      <c r="AI35" s="3"/>
      <c r="AJ35" s="3"/>
    </row>
    <row r="36" spans="1:36" ht="12.75" customHeight="1">
      <c r="A36" s="27" t="s">
        <v>16</v>
      </c>
      <c r="B36" s="13"/>
      <c r="C36" s="13"/>
      <c r="D36" s="13"/>
      <c r="E36" s="13"/>
      <c r="F36" s="13"/>
      <c r="G36" s="13">
        <v>13</v>
      </c>
      <c r="H36" s="19">
        <v>4</v>
      </c>
      <c r="I36" s="41"/>
      <c r="J36" s="15"/>
      <c r="K36" s="16"/>
      <c r="L36" s="17"/>
      <c r="M36" s="20">
        <v>15</v>
      </c>
      <c r="N36" s="3">
        <f t="shared" si="28"/>
        <v>0.88235294117647056</v>
      </c>
      <c r="O36" s="5">
        <f t="shared" si="29"/>
        <v>0.11764705882352944</v>
      </c>
      <c r="P36" s="4" t="s">
        <v>3</v>
      </c>
      <c r="W36" s="27"/>
      <c r="X36" s="3"/>
      <c r="Y36" s="3"/>
      <c r="Z36" s="3"/>
      <c r="AA36" s="29"/>
      <c r="AB36" s="29"/>
      <c r="AC36" s="29"/>
      <c r="AD36" s="29"/>
      <c r="AE36" s="29"/>
      <c r="AF36" s="29"/>
      <c r="AG36" s="29"/>
      <c r="AH36" s="29"/>
      <c r="AI36" s="3"/>
      <c r="AJ36" s="3"/>
    </row>
    <row r="37" spans="1:36" ht="12.75" customHeight="1">
      <c r="A37" s="27" t="s">
        <v>17</v>
      </c>
      <c r="B37" s="13"/>
      <c r="C37" s="13"/>
      <c r="D37" s="13"/>
      <c r="E37" s="13"/>
      <c r="F37" s="13"/>
      <c r="G37" s="13">
        <v>1</v>
      </c>
      <c r="H37" s="19">
        <v>3</v>
      </c>
      <c r="I37" s="41"/>
      <c r="J37" s="15"/>
      <c r="K37" s="16"/>
      <c r="L37" s="17"/>
      <c r="M37" s="20">
        <v>1</v>
      </c>
      <c r="N37" s="3">
        <f t="shared" si="28"/>
        <v>6.6666666666666666E-2</v>
      </c>
      <c r="O37" s="5">
        <f t="shared" si="29"/>
        <v>0.93333333333333335</v>
      </c>
      <c r="P37" s="4">
        <v>9701</v>
      </c>
      <c r="Q37" s="3">
        <f>J21</f>
        <v>0.33333333333333331</v>
      </c>
      <c r="W37" s="27"/>
      <c r="X37" s="3"/>
      <c r="Y37" s="3"/>
      <c r="Z37" s="29"/>
      <c r="AA37" s="29"/>
      <c r="AB37" s="29"/>
      <c r="AC37" s="29"/>
      <c r="AD37" s="29"/>
      <c r="AE37" s="29"/>
      <c r="AF37" s="29"/>
      <c r="AG37" s="29"/>
      <c r="AH37" s="29"/>
      <c r="AI37" s="3"/>
      <c r="AJ37" s="3"/>
    </row>
    <row r="38" spans="1:36" ht="12.75" customHeight="1">
      <c r="A38" s="27" t="s">
        <v>18</v>
      </c>
      <c r="B38" s="13"/>
      <c r="C38" s="13"/>
      <c r="D38" s="13"/>
      <c r="E38" s="13"/>
      <c r="F38" s="13"/>
      <c r="G38" s="13"/>
      <c r="H38" s="19">
        <v>1</v>
      </c>
      <c r="I38" s="41"/>
      <c r="J38" s="15"/>
      <c r="K38" s="16"/>
      <c r="L38" s="17"/>
      <c r="M38" s="20"/>
      <c r="N38" s="3">
        <f t="shared" si="28"/>
        <v>0</v>
      </c>
      <c r="O38" s="5">
        <f t="shared" si="29"/>
        <v>1</v>
      </c>
      <c r="P38" s="4">
        <v>9702</v>
      </c>
      <c r="Q38" s="3">
        <f>J43</f>
        <v>0.56209150326797386</v>
      </c>
      <c r="W38" s="27"/>
      <c r="X38" s="3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3"/>
      <c r="AJ38" s="3"/>
    </row>
    <row r="39" spans="1:36" ht="12.75" customHeight="1">
      <c r="A39" s="27" t="s">
        <v>19</v>
      </c>
      <c r="B39" s="13"/>
      <c r="C39" s="13"/>
      <c r="D39" s="13"/>
      <c r="E39" s="13"/>
      <c r="F39" s="13"/>
      <c r="G39" s="13"/>
      <c r="H39" s="19"/>
      <c r="I39" s="41"/>
      <c r="J39" s="15"/>
      <c r="K39" s="16"/>
      <c r="L39" s="17"/>
      <c r="M39" s="20"/>
      <c r="N39" s="3" t="e">
        <f t="shared" si="28"/>
        <v>#DIV/0!</v>
      </c>
      <c r="O39" s="5" t="e">
        <f t="shared" si="29"/>
        <v>#DIV/0!</v>
      </c>
      <c r="P39" s="4">
        <v>9801</v>
      </c>
      <c r="Q39" s="3">
        <f>J64</f>
        <v>0.34883720930232559</v>
      </c>
      <c r="W39" s="31"/>
      <c r="X39" s="3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3"/>
      <c r="AJ39" s="3"/>
    </row>
    <row r="40" spans="1:36" ht="12.75" customHeight="1">
      <c r="A40" s="27" t="s">
        <v>20</v>
      </c>
      <c r="B40" s="32"/>
      <c r="C40" s="32"/>
      <c r="D40" s="32"/>
      <c r="E40" s="32"/>
      <c r="F40" s="32"/>
      <c r="G40" s="32"/>
      <c r="H40" s="33"/>
      <c r="I40" s="5"/>
      <c r="J40" s="5"/>
      <c r="K40" s="32"/>
      <c r="L40" s="5"/>
      <c r="M40" s="20"/>
      <c r="N40" s="3"/>
      <c r="O40" s="5"/>
      <c r="P40" s="4">
        <v>9802</v>
      </c>
      <c r="Q40" s="3">
        <f>J83</f>
        <v>0.50359712230215825</v>
      </c>
      <c r="W40" s="31"/>
      <c r="X40" s="3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3"/>
      <c r="AJ40" s="3"/>
    </row>
    <row r="41" spans="1:36" ht="12.75" customHeight="1">
      <c r="A41" s="31" t="s">
        <v>21</v>
      </c>
      <c r="B41" s="32"/>
      <c r="C41" s="32"/>
      <c r="D41" s="32"/>
      <c r="E41" s="32"/>
      <c r="F41" s="32"/>
      <c r="G41" s="32"/>
      <c r="H41" s="33"/>
      <c r="I41" s="5"/>
      <c r="J41" s="5"/>
      <c r="K41" s="32"/>
      <c r="L41" s="5"/>
      <c r="M41" s="20"/>
      <c r="N41" s="3"/>
      <c r="O41" s="5"/>
      <c r="P41" s="4">
        <v>9901</v>
      </c>
      <c r="Q41" s="5">
        <f>J101</f>
        <v>0.22222222222222221</v>
      </c>
      <c r="W41" s="31"/>
      <c r="X41" s="3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3"/>
      <c r="AJ41" s="3"/>
    </row>
    <row r="42" spans="1:36" ht="12.75" customHeight="1">
      <c r="A42" s="31"/>
      <c r="B42" s="32"/>
      <c r="C42" s="32"/>
      <c r="D42" s="32"/>
      <c r="E42" s="32"/>
      <c r="F42" s="32"/>
      <c r="G42" s="32"/>
      <c r="H42" s="33"/>
      <c r="I42" s="5"/>
      <c r="J42" s="5"/>
      <c r="K42" s="32"/>
      <c r="L42" s="5"/>
      <c r="M42" s="20"/>
      <c r="N42" s="3"/>
      <c r="O42" s="5"/>
      <c r="P42" s="4">
        <v>9902</v>
      </c>
      <c r="Q42" s="5">
        <f>J120</f>
        <v>0.47272727272727272</v>
      </c>
      <c r="W42" s="31"/>
      <c r="X42" s="3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3"/>
      <c r="AJ42" s="3"/>
    </row>
    <row r="43" spans="1:36" ht="12.75" customHeight="1">
      <c r="G43" s="32">
        <f>SUM(G33:G39)</f>
        <v>332</v>
      </c>
      <c r="H43" s="33">
        <f>SUM(H31:H39)</f>
        <v>258</v>
      </c>
      <c r="I43" s="5">
        <f>(SUM(H31:H33)/B28)</f>
        <v>0.39651416122004357</v>
      </c>
      <c r="J43" s="5">
        <f>H43/B28</f>
        <v>0.56209150326797386</v>
      </c>
      <c r="K43" s="5">
        <f>J43-I43</f>
        <v>0.16557734204793029</v>
      </c>
      <c r="L43" s="5"/>
      <c r="M43" s="6"/>
      <c r="N43" s="6"/>
      <c r="O43" s="5"/>
      <c r="P43" s="30" t="s">
        <v>13</v>
      </c>
      <c r="Q43" s="5">
        <f>J140</f>
        <v>0.15254237288135594</v>
      </c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ht="12.75" customHeight="1">
      <c r="I44" s="5"/>
      <c r="J44" s="5"/>
      <c r="L44" s="5"/>
      <c r="M44" s="6"/>
      <c r="N44" s="6"/>
      <c r="O44" s="5"/>
      <c r="P44" s="30" t="s">
        <v>14</v>
      </c>
      <c r="Q44" s="5">
        <f>J160</f>
        <v>0.33695652173913043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ht="12.75" customHeight="1">
      <c r="A45" s="35" t="s">
        <v>28</v>
      </c>
      <c r="B45" s="35"/>
      <c r="C45" s="35"/>
      <c r="D45" s="36"/>
      <c r="E45" s="36"/>
      <c r="G45" s="37">
        <f>((H31*4)+(H32*5)+(H33*6)+(H34*7)+(H35*8)+(H36*9)+(H37*10)+(H38*11))/H43</f>
        <v>6.3643410852713176</v>
      </c>
      <c r="I45" s="5"/>
      <c r="J45" s="5"/>
      <c r="L45" s="5"/>
      <c r="M45" s="6"/>
      <c r="N45" s="6"/>
      <c r="O45" s="5"/>
      <c r="P45" s="30" t="s">
        <v>15</v>
      </c>
      <c r="Q45" s="5">
        <f>J178</f>
        <v>0.17</v>
      </c>
      <c r="W45" s="40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3"/>
      <c r="AJ45" s="3"/>
    </row>
    <row r="46" spans="1:36" ht="12.75" customHeight="1">
      <c r="I46" s="5"/>
      <c r="J46" s="5"/>
      <c r="L46" s="5"/>
      <c r="M46" s="6"/>
      <c r="N46" s="6"/>
      <c r="O46" s="5"/>
      <c r="P46" s="30" t="s">
        <v>16</v>
      </c>
      <c r="Q46" s="5">
        <f>J196</f>
        <v>0.49050086355785838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ht="12.75" customHeight="1">
      <c r="A47" s="44" t="s">
        <v>31</v>
      </c>
      <c r="I47" s="5"/>
      <c r="J47" s="5"/>
      <c r="L47" s="5"/>
      <c r="M47" s="6"/>
      <c r="N47" s="6"/>
      <c r="O47" s="5"/>
      <c r="P47" s="30" t="s">
        <v>17</v>
      </c>
      <c r="Q47" s="5">
        <f>J216</f>
        <v>0.13043478260869565</v>
      </c>
      <c r="W47" s="4"/>
      <c r="X47" s="11" t="s">
        <v>32</v>
      </c>
      <c r="Y47" s="11"/>
      <c r="Z47" s="11"/>
      <c r="AA47" s="11"/>
      <c r="AB47" s="11"/>
      <c r="AC47" s="11"/>
      <c r="AD47" s="11"/>
      <c r="AE47" s="11"/>
      <c r="AF47" s="11"/>
      <c r="AG47" s="11"/>
      <c r="AH47" s="45"/>
      <c r="AI47" s="3"/>
      <c r="AJ47" s="3"/>
    </row>
    <row r="48" spans="1:36" ht="25.5" customHeight="1">
      <c r="B48" s="185" t="s">
        <v>1</v>
      </c>
      <c r="C48" s="186"/>
      <c r="D48" s="186"/>
      <c r="E48" s="186"/>
      <c r="F48" s="186"/>
      <c r="G48" s="186"/>
      <c r="I48" s="7" t="s">
        <v>2</v>
      </c>
      <c r="J48" s="7" t="s">
        <v>3</v>
      </c>
      <c r="K48" s="8" t="s">
        <v>4</v>
      </c>
      <c r="L48" s="7" t="s">
        <v>5</v>
      </c>
      <c r="M48" s="9" t="s">
        <v>6</v>
      </c>
      <c r="N48" s="9" t="s">
        <v>7</v>
      </c>
      <c r="O48" s="10" t="s">
        <v>8</v>
      </c>
      <c r="P48" s="30" t="s">
        <v>18</v>
      </c>
      <c r="Q48" s="5">
        <f>J233</f>
        <v>0.43908969210174031</v>
      </c>
      <c r="X48" s="187" t="s">
        <v>11</v>
      </c>
      <c r="Y48" s="186"/>
      <c r="Z48" s="186"/>
      <c r="AA48" s="186"/>
      <c r="AB48" s="186"/>
      <c r="AC48" s="186"/>
      <c r="AD48" s="186"/>
      <c r="AE48" s="186"/>
      <c r="AF48" s="186"/>
      <c r="AG48" s="186"/>
      <c r="AH48" s="11"/>
      <c r="AI48" s="3"/>
      <c r="AJ48" s="3"/>
    </row>
    <row r="49" spans="1:39" ht="12.75" customHeight="1">
      <c r="A49" s="12" t="s">
        <v>9</v>
      </c>
      <c r="B49" s="13">
        <v>1</v>
      </c>
      <c r="C49" s="13">
        <v>2</v>
      </c>
      <c r="D49" s="13">
        <v>3</v>
      </c>
      <c r="E49" s="13">
        <v>4</v>
      </c>
      <c r="F49" s="13">
        <v>5</v>
      </c>
      <c r="G49" s="13">
        <v>6</v>
      </c>
      <c r="H49" s="14" t="s">
        <v>10</v>
      </c>
      <c r="I49" s="15"/>
      <c r="J49" s="15"/>
      <c r="K49" s="16"/>
      <c r="L49" s="17"/>
      <c r="M49" s="6"/>
      <c r="N49" s="6"/>
      <c r="O49" s="5"/>
      <c r="P49" s="30" t="s">
        <v>19</v>
      </c>
      <c r="Q49" s="5">
        <f>J250</f>
        <v>0.24299065420560748</v>
      </c>
      <c r="W49" s="21" t="s">
        <v>12</v>
      </c>
      <c r="X49" s="1">
        <v>9701</v>
      </c>
      <c r="Y49" s="2">
        <v>9702</v>
      </c>
      <c r="Z49" s="2">
        <v>9801</v>
      </c>
      <c r="AA49" s="2">
        <v>9802</v>
      </c>
      <c r="AB49" s="2">
        <v>9901</v>
      </c>
      <c r="AC49" s="2">
        <v>9902</v>
      </c>
      <c r="AD49" s="22" t="s">
        <v>13</v>
      </c>
      <c r="AE49" s="22" t="s">
        <v>14</v>
      </c>
      <c r="AF49" s="22" t="s">
        <v>15</v>
      </c>
      <c r="AG49" s="22" t="s">
        <v>16</v>
      </c>
      <c r="AH49" s="22" t="s">
        <v>17</v>
      </c>
      <c r="AI49" s="22" t="s">
        <v>18</v>
      </c>
      <c r="AJ49" s="22" t="s">
        <v>19</v>
      </c>
      <c r="AK49" s="22" t="s">
        <v>20</v>
      </c>
      <c r="AL49" s="22" t="s">
        <v>21</v>
      </c>
      <c r="AM49" s="22" t="s">
        <v>22</v>
      </c>
    </row>
    <row r="50" spans="1:39" ht="12.75" customHeight="1">
      <c r="A50" s="13">
        <v>9801</v>
      </c>
      <c r="B50" s="13">
        <v>43</v>
      </c>
      <c r="C50" s="13"/>
      <c r="D50" s="13"/>
      <c r="E50" s="13"/>
      <c r="F50" s="13"/>
      <c r="G50" s="13"/>
      <c r="H50" s="19"/>
      <c r="I50" s="15"/>
      <c r="J50" s="15"/>
      <c r="K50" s="16"/>
      <c r="L50" s="17"/>
      <c r="M50" s="20">
        <f>B50</f>
        <v>43</v>
      </c>
      <c r="N50" s="6"/>
      <c r="O50" s="5"/>
      <c r="P50" s="30" t="s">
        <v>20</v>
      </c>
      <c r="Q50" s="5">
        <f>J265</f>
        <v>0.47375886524822697</v>
      </c>
      <c r="W50" s="24" t="s">
        <v>23</v>
      </c>
      <c r="X50" s="23">
        <f t="shared" ref="X50:AD50" si="30">100%-X28</f>
        <v>0.21052631578947367</v>
      </c>
      <c r="Y50" s="23">
        <f t="shared" si="30"/>
        <v>0.16122004357298469</v>
      </c>
      <c r="Z50" s="23">
        <f t="shared" si="30"/>
        <v>0.39534883720930236</v>
      </c>
      <c r="AA50" s="23">
        <f t="shared" si="30"/>
        <v>0.12410071942446044</v>
      </c>
      <c r="AB50" s="23">
        <f t="shared" si="30"/>
        <v>0.15873015873015872</v>
      </c>
      <c r="AC50" s="23">
        <f t="shared" si="30"/>
        <v>5.4545454545454564E-2</v>
      </c>
      <c r="AD50" s="23">
        <f t="shared" si="30"/>
        <v>0.42372881355932202</v>
      </c>
      <c r="AE50" s="23">
        <f t="shared" ref="AE50:AE54" si="31">O147</f>
        <v>0.33074534161490687</v>
      </c>
      <c r="AF50" s="23">
        <f t="shared" ref="AF50:AF54" si="32">O167</f>
        <v>0</v>
      </c>
      <c r="AG50" s="23">
        <f t="shared" ref="AG50:AG54" si="33">O185</f>
        <v>0.22625215889464589</v>
      </c>
      <c r="AH50" s="25">
        <f t="shared" ref="AH50:AH54" si="34">O204</f>
        <v>0.26086956521739135</v>
      </c>
      <c r="AI50" s="3">
        <f t="shared" ref="AI50:AI54" si="35">O222</f>
        <v>0.30655957161981262</v>
      </c>
      <c r="AJ50" s="3">
        <f t="shared" ref="AJ50:AJ54" si="36">O239</f>
        <v>0.28037383177570097</v>
      </c>
      <c r="AK50" s="5">
        <f t="shared" ref="AK50:AK53" si="37">O255</f>
        <v>0.24539007092198584</v>
      </c>
      <c r="AL50" s="5">
        <f t="shared" ref="AL50:AL52" si="38">O270</f>
        <v>1.2195121951219523E-2</v>
      </c>
      <c r="AM50" s="5">
        <f t="shared" ref="AM50:AM51" si="39">O284</f>
        <v>0.23652694610778446</v>
      </c>
    </row>
    <row r="51" spans="1:39" ht="12.75" customHeight="1">
      <c r="A51" s="13">
        <v>9802</v>
      </c>
      <c r="B51" s="13"/>
      <c r="C51" s="13">
        <v>25</v>
      </c>
      <c r="D51" s="13"/>
      <c r="E51" s="13"/>
      <c r="F51" s="13"/>
      <c r="G51" s="13"/>
      <c r="H51" s="19"/>
      <c r="I51" s="15"/>
      <c r="J51" s="15"/>
      <c r="K51" s="16"/>
      <c r="L51" s="17">
        <f>C51/B50</f>
        <v>0.58139534883720934</v>
      </c>
      <c r="M51" s="20">
        <v>26</v>
      </c>
      <c r="N51" s="3">
        <f t="shared" ref="N51:N60" si="40">M51/M50</f>
        <v>0.60465116279069764</v>
      </c>
      <c r="O51" s="5">
        <f t="shared" ref="O51:O60" si="41">100%-N51</f>
        <v>0.39534883720930236</v>
      </c>
      <c r="W51" s="24" t="s">
        <v>24</v>
      </c>
      <c r="X51" s="23">
        <f t="shared" ref="X51:AD51" si="42">100%-X29</f>
        <v>0.15555555555555556</v>
      </c>
      <c r="Y51" s="23">
        <f t="shared" si="42"/>
        <v>9.6103896103896136E-2</v>
      </c>
      <c r="Z51" s="23">
        <f t="shared" si="42"/>
        <v>0.19230769230769229</v>
      </c>
      <c r="AA51" s="23">
        <f t="shared" si="42"/>
        <v>-3.0800821355236208E-2</v>
      </c>
      <c r="AB51" s="23">
        <f t="shared" si="42"/>
        <v>0</v>
      </c>
      <c r="AC51" s="23">
        <f t="shared" si="42"/>
        <v>0.35192307692307689</v>
      </c>
      <c r="AD51" s="23">
        <f t="shared" si="42"/>
        <v>0.32352941176470584</v>
      </c>
      <c r="AE51" s="23">
        <f t="shared" si="31"/>
        <v>-0.18329466357308588</v>
      </c>
      <c r="AF51" s="23">
        <f t="shared" si="32"/>
        <v>0.63</v>
      </c>
      <c r="AG51" s="23">
        <f t="shared" si="33"/>
        <v>0.1138392857142857</v>
      </c>
      <c r="AH51" s="25">
        <f t="shared" si="34"/>
        <v>0.25</v>
      </c>
      <c r="AI51" s="3">
        <f t="shared" si="35"/>
        <v>7.1428571428571397E-2</v>
      </c>
      <c r="AJ51" s="3">
        <f t="shared" si="36"/>
        <v>0.20779220779220775</v>
      </c>
      <c r="AK51" s="5">
        <f t="shared" si="37"/>
        <v>-1.5037593984962516E-2</v>
      </c>
      <c r="AL51" s="5">
        <f t="shared" si="38"/>
        <v>0.14814814814814814</v>
      </c>
      <c r="AM51" s="5">
        <f t="shared" si="39"/>
        <v>7.4509803921568585E-2</v>
      </c>
    </row>
    <row r="52" spans="1:39" ht="12.75" customHeight="1">
      <c r="A52" s="13">
        <v>9901</v>
      </c>
      <c r="B52" s="13"/>
      <c r="C52" s="13"/>
      <c r="D52" s="13">
        <v>18</v>
      </c>
      <c r="E52" s="13"/>
      <c r="F52" s="13"/>
      <c r="G52" s="13"/>
      <c r="H52" s="19"/>
      <c r="I52" s="15"/>
      <c r="J52" s="15"/>
      <c r="K52" s="16"/>
      <c r="L52" s="17">
        <f>D52/C51</f>
        <v>0.72</v>
      </c>
      <c r="M52" s="20">
        <v>21</v>
      </c>
      <c r="N52" s="3">
        <f t="shared" si="40"/>
        <v>0.80769230769230771</v>
      </c>
      <c r="O52" s="5">
        <f t="shared" si="41"/>
        <v>0.19230769230769229</v>
      </c>
      <c r="W52" s="24" t="s">
        <v>25</v>
      </c>
      <c r="X52" s="23">
        <f t="shared" ref="X52:AD52" si="43">100%-X30</f>
        <v>2.6315789473684181E-2</v>
      </c>
      <c r="Y52" s="23">
        <f t="shared" si="43"/>
        <v>6.3218390804597679E-2</v>
      </c>
      <c r="Z52" s="23">
        <f t="shared" si="43"/>
        <v>-4.7619047619047672E-2</v>
      </c>
      <c r="AA52" s="23">
        <f t="shared" si="43"/>
        <v>-1.9920318725099584E-3</v>
      </c>
      <c r="AB52" s="23">
        <f t="shared" si="43"/>
        <v>0.62264150943396224</v>
      </c>
      <c r="AC52" s="23">
        <f t="shared" si="43"/>
        <v>6.5281899109792318E-2</v>
      </c>
      <c r="AD52" s="23">
        <f t="shared" si="43"/>
        <v>0.26086956521739135</v>
      </c>
      <c r="AE52" s="23">
        <f t="shared" si="31"/>
        <v>0.36078431372549025</v>
      </c>
      <c r="AF52" s="23">
        <f t="shared" si="32"/>
        <v>0.10810810810810811</v>
      </c>
      <c r="AG52" s="23">
        <f t="shared" si="33"/>
        <v>7.3047858942065447E-2</v>
      </c>
      <c r="AH52" s="25">
        <f t="shared" si="34"/>
        <v>0.19607843137254899</v>
      </c>
      <c r="AI52" s="3">
        <f t="shared" si="35"/>
        <v>0.10602910602910598</v>
      </c>
      <c r="AJ52" s="3">
        <f t="shared" si="36"/>
        <v>0</v>
      </c>
      <c r="AK52" s="5">
        <f t="shared" si="37"/>
        <v>0.21296296296296291</v>
      </c>
      <c r="AL52" s="5">
        <f t="shared" si="38"/>
        <v>5.7971014492753659E-2</v>
      </c>
    </row>
    <row r="53" spans="1:39" ht="12.75" customHeight="1">
      <c r="A53" s="13">
        <v>9902</v>
      </c>
      <c r="B53" s="13"/>
      <c r="C53" s="13"/>
      <c r="D53" s="13"/>
      <c r="E53" s="13">
        <v>11</v>
      </c>
      <c r="F53" s="13"/>
      <c r="G53" s="13"/>
      <c r="H53" s="19"/>
      <c r="I53" s="15"/>
      <c r="J53" s="15"/>
      <c r="K53" s="16"/>
      <c r="L53" s="17">
        <f>E53/D52</f>
        <v>0.61111111111111116</v>
      </c>
      <c r="M53" s="20">
        <v>22</v>
      </c>
      <c r="N53" s="3">
        <f t="shared" si="40"/>
        <v>1.0476190476190477</v>
      </c>
      <c r="O53" s="5">
        <f t="shared" si="41"/>
        <v>-4.7619047619047672E-2</v>
      </c>
      <c r="W53" s="24" t="s">
        <v>26</v>
      </c>
      <c r="X53" s="23">
        <f t="shared" ref="X53:AD53" si="44">100%-X31</f>
        <v>0.2432432432432432</v>
      </c>
      <c r="Y53" s="23">
        <f t="shared" si="44"/>
        <v>-0.15337423312883436</v>
      </c>
      <c r="Z53" s="23">
        <f t="shared" si="44"/>
        <v>-0.86363636363636354</v>
      </c>
      <c r="AA53" s="23">
        <f t="shared" si="44"/>
        <v>0.37972166998011925</v>
      </c>
      <c r="AB53" s="23">
        <f t="shared" si="44"/>
        <v>5.0000000000000044E-2</v>
      </c>
      <c r="AC53" s="23">
        <f t="shared" si="44"/>
        <v>0</v>
      </c>
      <c r="AD53" s="23">
        <f t="shared" si="44"/>
        <v>0.11764705882352944</v>
      </c>
      <c r="AE53" s="23">
        <f t="shared" si="31"/>
        <v>7.361963190184051E-2</v>
      </c>
      <c r="AF53" s="23">
        <f t="shared" si="32"/>
        <v>0.15151515151515149</v>
      </c>
      <c r="AG53" s="23">
        <f t="shared" si="33"/>
        <v>0.10326086956521741</v>
      </c>
      <c r="AH53" s="25">
        <f t="shared" si="34"/>
        <v>0.21951219512195119</v>
      </c>
      <c r="AI53" s="3">
        <f t="shared" si="35"/>
        <v>0.12790697674418605</v>
      </c>
      <c r="AJ53" s="3">
        <f t="shared" si="36"/>
        <v>0.45901639344262291</v>
      </c>
      <c r="AK53" s="5">
        <f t="shared" si="37"/>
        <v>7.999999999999996E-2</v>
      </c>
    </row>
    <row r="54" spans="1:39" ht="12.75" customHeight="1">
      <c r="A54" s="27" t="s">
        <v>13</v>
      </c>
      <c r="B54" s="13"/>
      <c r="C54" s="13"/>
      <c r="D54" s="13"/>
      <c r="E54" s="13"/>
      <c r="F54" s="13">
        <v>11</v>
      </c>
      <c r="G54" s="13"/>
      <c r="H54" s="19"/>
      <c r="I54" s="15"/>
      <c r="J54" s="15"/>
      <c r="K54" s="16"/>
      <c r="L54" s="17">
        <f>F54/E53</f>
        <v>1</v>
      </c>
      <c r="M54" s="20">
        <v>41</v>
      </c>
      <c r="N54" s="3">
        <f t="shared" si="40"/>
        <v>1.8636363636363635</v>
      </c>
      <c r="O54" s="5">
        <f t="shared" si="41"/>
        <v>-0.86363636363636354</v>
      </c>
      <c r="W54" s="24" t="s">
        <v>27</v>
      </c>
      <c r="X54" s="23">
        <f t="shared" ref="X54:AD54" si="45">100%-X32</f>
        <v>-3.5714285714285809E-2</v>
      </c>
      <c r="Y54" s="23">
        <f t="shared" si="45"/>
        <v>-0.13297872340425543</v>
      </c>
      <c r="Z54" s="23">
        <f t="shared" si="45"/>
        <v>0.65853658536585358</v>
      </c>
      <c r="AA54" s="23">
        <f t="shared" si="45"/>
        <v>7.0512820512820484E-2</v>
      </c>
      <c r="AB54" s="23">
        <f t="shared" si="45"/>
        <v>0</v>
      </c>
      <c r="AC54" s="23">
        <f t="shared" si="45"/>
        <v>0.13015873015873014</v>
      </c>
      <c r="AD54" s="23">
        <f t="shared" si="45"/>
        <v>0.1333333333333333</v>
      </c>
      <c r="AE54" s="23">
        <f t="shared" si="31"/>
        <v>9.9337748344370813E-2</v>
      </c>
      <c r="AF54" s="23">
        <f t="shared" si="32"/>
        <v>0.25</v>
      </c>
      <c r="AG54" s="23">
        <f t="shared" si="33"/>
        <v>0.11212121212121207</v>
      </c>
      <c r="AH54" s="25">
        <f t="shared" si="34"/>
        <v>-0.84375</v>
      </c>
      <c r="AI54" s="3">
        <f t="shared" si="35"/>
        <v>7.7333333333333365E-2</v>
      </c>
      <c r="AJ54" s="3">
        <f t="shared" si="36"/>
        <v>0</v>
      </c>
    </row>
    <row r="55" spans="1:39" ht="12.75" customHeight="1">
      <c r="A55" s="27" t="s">
        <v>14</v>
      </c>
      <c r="B55" s="13"/>
      <c r="C55" s="13"/>
      <c r="D55" s="13"/>
      <c r="E55" s="13"/>
      <c r="F55" s="13"/>
      <c r="G55" s="13">
        <v>12</v>
      </c>
      <c r="H55" s="19">
        <v>7</v>
      </c>
      <c r="I55" s="15"/>
      <c r="J55" s="15"/>
      <c r="K55" s="16"/>
      <c r="L55" s="17">
        <f>G55/F54</f>
        <v>1.0909090909090908</v>
      </c>
      <c r="M55" s="20">
        <v>14</v>
      </c>
      <c r="N55" s="3">
        <f t="shared" si="40"/>
        <v>0.34146341463414637</v>
      </c>
      <c r="O55" s="5">
        <f t="shared" si="41"/>
        <v>0.65853658536585358</v>
      </c>
      <c r="W55" s="28"/>
      <c r="X55" s="23"/>
      <c r="Y55" s="23"/>
      <c r="Z55" s="23"/>
      <c r="AA55" s="23"/>
      <c r="AB55" s="23"/>
      <c r="AC55" s="23"/>
      <c r="AD55" s="25"/>
      <c r="AE55" s="25"/>
      <c r="AF55" s="25"/>
      <c r="AG55" s="25"/>
      <c r="AH55" s="25"/>
      <c r="AI55" s="3"/>
      <c r="AJ55" s="3"/>
    </row>
    <row r="56" spans="1:39" ht="12.75" customHeight="1">
      <c r="A56" s="27" t="s">
        <v>15</v>
      </c>
      <c r="B56" s="13"/>
      <c r="C56" s="13"/>
      <c r="D56" s="13"/>
      <c r="E56" s="13"/>
      <c r="F56" s="13"/>
      <c r="G56" s="13">
        <v>5</v>
      </c>
      <c r="H56" s="19">
        <v>1</v>
      </c>
      <c r="I56" s="15"/>
      <c r="J56" s="15"/>
      <c r="K56" s="16"/>
      <c r="L56" s="17"/>
      <c r="M56" s="20">
        <v>6</v>
      </c>
      <c r="N56" s="3">
        <f t="shared" si="40"/>
        <v>0.42857142857142855</v>
      </c>
      <c r="O56" s="5">
        <f t="shared" si="41"/>
        <v>0.5714285714285714</v>
      </c>
      <c r="W56" s="28"/>
      <c r="X56" s="23"/>
      <c r="Y56" s="23"/>
      <c r="Z56" s="23"/>
      <c r="AA56" s="23"/>
      <c r="AB56" s="23"/>
      <c r="AC56" s="25"/>
      <c r="AD56" s="25"/>
      <c r="AE56" s="25"/>
      <c r="AF56" s="25"/>
      <c r="AG56" s="25"/>
      <c r="AH56" s="25"/>
      <c r="AI56" s="3"/>
      <c r="AJ56" s="3"/>
    </row>
    <row r="57" spans="1:39" ht="12.75" customHeight="1">
      <c r="A57" s="27" t="s">
        <v>16</v>
      </c>
      <c r="B57" s="13"/>
      <c r="C57" s="13"/>
      <c r="D57" s="13"/>
      <c r="E57" s="13"/>
      <c r="F57" s="13"/>
      <c r="G57" s="13">
        <v>6</v>
      </c>
      <c r="H57" s="19">
        <v>3</v>
      </c>
      <c r="I57" s="15"/>
      <c r="J57" s="15"/>
      <c r="K57" s="16"/>
      <c r="L57" s="17"/>
      <c r="M57" s="20">
        <v>7</v>
      </c>
      <c r="N57" s="3">
        <f t="shared" si="40"/>
        <v>1.1666666666666667</v>
      </c>
      <c r="O57" s="5">
        <f t="shared" si="41"/>
        <v>-0.16666666666666674</v>
      </c>
      <c r="W57" s="27"/>
      <c r="X57" s="23"/>
      <c r="Y57" s="23"/>
      <c r="Z57" s="23"/>
      <c r="AA57" s="23"/>
      <c r="AB57" s="25"/>
      <c r="AC57" s="25"/>
      <c r="AD57" s="25"/>
      <c r="AE57" s="25"/>
      <c r="AF57" s="25"/>
      <c r="AG57" s="25"/>
      <c r="AH57" s="25"/>
      <c r="AI57" s="3"/>
      <c r="AJ57" s="3"/>
    </row>
    <row r="58" spans="1:39" ht="12.75" customHeight="1">
      <c r="A58" s="27" t="s">
        <v>17</v>
      </c>
      <c r="B58" s="13"/>
      <c r="C58" s="13"/>
      <c r="D58" s="13"/>
      <c r="E58" s="13"/>
      <c r="F58" s="13"/>
      <c r="G58" s="13">
        <v>3</v>
      </c>
      <c r="H58" s="19">
        <v>1</v>
      </c>
      <c r="I58" s="15"/>
      <c r="J58" s="15"/>
      <c r="K58" s="16"/>
      <c r="L58" s="17"/>
      <c r="M58" s="20">
        <v>5</v>
      </c>
      <c r="N58" s="3">
        <f t="shared" si="40"/>
        <v>0.7142857142857143</v>
      </c>
      <c r="O58" s="5">
        <f t="shared" si="41"/>
        <v>0.2857142857142857</v>
      </c>
      <c r="W58" s="46"/>
      <c r="X58" s="3"/>
      <c r="Y58" s="3"/>
      <c r="Z58" s="3"/>
      <c r="AA58" s="29"/>
      <c r="AB58" s="29"/>
      <c r="AC58" s="29"/>
      <c r="AD58" s="29"/>
      <c r="AE58" s="29"/>
      <c r="AF58" s="29"/>
      <c r="AG58" s="29"/>
      <c r="AH58" s="29"/>
      <c r="AI58" s="3"/>
      <c r="AJ58" s="3"/>
    </row>
    <row r="59" spans="1:39" ht="12.75" customHeight="1">
      <c r="A59" s="27" t="s">
        <v>18</v>
      </c>
      <c r="B59" s="13"/>
      <c r="C59" s="13"/>
      <c r="D59" s="13"/>
      <c r="E59" s="13"/>
      <c r="F59" s="13"/>
      <c r="G59" s="13"/>
      <c r="H59" s="19"/>
      <c r="I59" s="15"/>
      <c r="J59" s="15"/>
      <c r="K59" s="16"/>
      <c r="L59" s="17"/>
      <c r="M59" s="20">
        <v>4</v>
      </c>
      <c r="N59" s="3">
        <f t="shared" si="40"/>
        <v>0.8</v>
      </c>
      <c r="O59" s="5">
        <f t="shared" si="41"/>
        <v>0.19999999999999996</v>
      </c>
      <c r="W59" s="31"/>
      <c r="X59" s="3"/>
      <c r="Y59" s="3"/>
      <c r="Z59" s="29"/>
      <c r="AA59" s="29"/>
      <c r="AB59" s="29"/>
      <c r="AC59" s="29"/>
      <c r="AD59" s="29"/>
      <c r="AE59" s="29"/>
      <c r="AF59" s="29"/>
      <c r="AG59" s="29"/>
      <c r="AH59" s="29"/>
      <c r="AI59" s="3"/>
      <c r="AJ59" s="3"/>
    </row>
    <row r="60" spans="1:39" ht="12.75" customHeight="1">
      <c r="A60" s="27" t="s">
        <v>19</v>
      </c>
      <c r="B60" s="13"/>
      <c r="C60" s="13"/>
      <c r="D60" s="13"/>
      <c r="E60" s="13"/>
      <c r="F60" s="13"/>
      <c r="G60" s="13"/>
      <c r="H60" s="19">
        <v>3</v>
      </c>
      <c r="I60" s="15"/>
      <c r="J60" s="15"/>
      <c r="K60" s="16"/>
      <c r="L60" s="17"/>
      <c r="M60" s="20"/>
      <c r="N60" s="3">
        <f t="shared" si="40"/>
        <v>0</v>
      </c>
      <c r="O60" s="5">
        <f t="shared" si="41"/>
        <v>1</v>
      </c>
      <c r="W60" s="31"/>
      <c r="X60" s="3"/>
      <c r="Y60" s="3"/>
      <c r="Z60" s="29"/>
      <c r="AA60" s="29"/>
      <c r="AB60" s="29"/>
      <c r="AC60" s="29"/>
      <c r="AD60" s="29"/>
      <c r="AE60" s="29"/>
      <c r="AF60" s="29"/>
      <c r="AG60" s="29"/>
      <c r="AH60" s="29"/>
      <c r="AI60" s="3"/>
      <c r="AJ60" s="3"/>
    </row>
    <row r="61" spans="1:39" ht="12.75" customHeight="1">
      <c r="A61" s="27" t="s">
        <v>20</v>
      </c>
      <c r="B61" s="32"/>
      <c r="C61" s="32"/>
      <c r="D61" s="32"/>
      <c r="E61" s="32"/>
      <c r="F61" s="32"/>
      <c r="G61" s="32"/>
      <c r="H61" s="33"/>
      <c r="I61" s="47"/>
      <c r="J61" s="47"/>
      <c r="K61" s="48"/>
      <c r="L61" s="47"/>
      <c r="M61" s="20"/>
      <c r="N61" s="3"/>
      <c r="O61" s="5"/>
      <c r="W61" s="31"/>
      <c r="X61" s="3"/>
      <c r="Y61" s="3"/>
      <c r="Z61" s="29"/>
      <c r="AA61" s="29"/>
      <c r="AB61" s="29"/>
      <c r="AC61" s="29"/>
      <c r="AD61" s="29"/>
      <c r="AE61" s="29"/>
      <c r="AF61" s="29"/>
      <c r="AG61" s="29"/>
      <c r="AH61" s="29"/>
      <c r="AI61" s="3"/>
      <c r="AJ61" s="3"/>
    </row>
    <row r="62" spans="1:39" ht="12.75" customHeight="1">
      <c r="A62" s="31" t="s">
        <v>21</v>
      </c>
      <c r="B62" s="32"/>
      <c r="C62" s="32"/>
      <c r="D62" s="32"/>
      <c r="E62" s="32"/>
      <c r="F62" s="32"/>
      <c r="G62" s="32"/>
      <c r="H62" s="33"/>
      <c r="I62" s="47"/>
      <c r="J62" s="47"/>
      <c r="K62" s="48"/>
      <c r="L62" s="47"/>
      <c r="M62" s="20"/>
      <c r="N62" s="3"/>
      <c r="O62" s="5"/>
      <c r="W62" s="31"/>
      <c r="X62" s="3"/>
      <c r="Y62" s="3"/>
      <c r="Z62" s="29"/>
      <c r="AA62" s="29"/>
      <c r="AB62" s="29"/>
      <c r="AC62" s="29"/>
      <c r="AD62" s="29"/>
      <c r="AE62" s="29"/>
      <c r="AF62" s="29"/>
      <c r="AG62" s="29"/>
      <c r="AH62" s="29"/>
      <c r="AI62" s="3"/>
      <c r="AJ62" s="3"/>
    </row>
    <row r="63" spans="1:39" ht="12.75" customHeight="1">
      <c r="A63" s="31" t="s">
        <v>22</v>
      </c>
      <c r="B63" s="32"/>
      <c r="C63" s="32"/>
      <c r="D63" s="32"/>
      <c r="E63" s="32"/>
      <c r="F63" s="32"/>
      <c r="G63" s="32"/>
      <c r="H63" s="33"/>
      <c r="I63" s="47"/>
      <c r="J63" s="47"/>
      <c r="K63" s="48"/>
      <c r="L63" s="47"/>
      <c r="M63" s="20"/>
      <c r="N63" s="3"/>
      <c r="O63" s="5"/>
      <c r="W63" s="31"/>
      <c r="X63" s="3"/>
      <c r="Y63" s="3"/>
      <c r="Z63" s="29"/>
      <c r="AA63" s="29"/>
      <c r="AB63" s="29"/>
      <c r="AC63" s="29"/>
      <c r="AD63" s="29"/>
      <c r="AE63" s="29"/>
      <c r="AF63" s="29"/>
      <c r="AG63" s="29"/>
      <c r="AH63" s="29"/>
      <c r="AI63" s="3"/>
      <c r="AJ63" s="3"/>
    </row>
    <row r="64" spans="1:39" ht="12.75" customHeight="1">
      <c r="G64" s="32">
        <f t="shared" ref="G64:H64" si="46">SUM(G55:G60)</f>
        <v>26</v>
      </c>
      <c r="H64" s="49">
        <f t="shared" si="46"/>
        <v>15</v>
      </c>
      <c r="I64" s="47">
        <f>H55/B50</f>
        <v>0.16279069767441862</v>
      </c>
      <c r="J64" s="47">
        <f>H64/B50</f>
        <v>0.34883720930232559</v>
      </c>
      <c r="K64" s="47">
        <f>J64-I64</f>
        <v>0.18604651162790697</v>
      </c>
      <c r="L64" s="47"/>
      <c r="M64" s="6"/>
      <c r="N64" s="6"/>
      <c r="O64" s="5"/>
      <c r="W64" s="31"/>
      <c r="X64" s="3"/>
      <c r="Y64" s="29"/>
      <c r="Z64" s="29"/>
      <c r="AA64" s="29"/>
      <c r="AB64" s="29"/>
      <c r="AC64" s="29"/>
      <c r="AD64" s="29"/>
      <c r="AE64" s="29"/>
      <c r="AF64" s="29"/>
      <c r="AG64" s="29"/>
      <c r="AH64" s="3"/>
      <c r="AI64" s="3"/>
      <c r="AJ64" s="3"/>
    </row>
    <row r="65" spans="1:49" ht="12.75" customHeight="1">
      <c r="A65" s="35" t="s">
        <v>28</v>
      </c>
      <c r="B65" s="35"/>
      <c r="C65" s="35"/>
      <c r="D65" s="36"/>
      <c r="E65" s="36"/>
      <c r="G65" s="37">
        <f>((H55*6)+(H56*7)+(H57*8)+(H58*9)+(H60*11))/H64</f>
        <v>7.666666666666667</v>
      </c>
      <c r="I65" s="5"/>
      <c r="J65" s="5"/>
      <c r="L65" s="5"/>
      <c r="M65" s="6"/>
      <c r="N65" s="6"/>
      <c r="O65" s="5"/>
      <c r="W65" s="32"/>
      <c r="X65" s="11" t="s">
        <v>35</v>
      </c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49" ht="12.75" customHeight="1">
      <c r="I66" s="5"/>
      <c r="J66" s="5"/>
      <c r="L66" s="5"/>
      <c r="M66" s="6"/>
      <c r="N66" s="6"/>
      <c r="O66" s="5"/>
      <c r="W66" s="52" t="s">
        <v>12</v>
      </c>
      <c r="X66" s="53">
        <v>9701</v>
      </c>
      <c r="Y66" s="54">
        <v>9702</v>
      </c>
      <c r="Z66" s="54">
        <v>9801</v>
      </c>
      <c r="AA66" s="54">
        <v>9802</v>
      </c>
      <c r="AB66" s="54">
        <v>9901</v>
      </c>
      <c r="AC66" s="54">
        <v>9902</v>
      </c>
      <c r="AD66" s="55" t="s">
        <v>13</v>
      </c>
      <c r="AE66" s="55" t="s">
        <v>14</v>
      </c>
      <c r="AF66" s="55" t="s">
        <v>15</v>
      </c>
      <c r="AG66" s="55" t="s">
        <v>16</v>
      </c>
      <c r="AH66" s="55" t="s">
        <v>17</v>
      </c>
      <c r="AI66" s="55" t="s">
        <v>18</v>
      </c>
      <c r="AJ66" s="55" t="s">
        <v>19</v>
      </c>
      <c r="AK66" s="55" t="s">
        <v>20</v>
      </c>
      <c r="AL66" s="55" t="s">
        <v>21</v>
      </c>
      <c r="AM66" s="106" t="s">
        <v>22</v>
      </c>
      <c r="AN66" s="106" t="s">
        <v>33</v>
      </c>
      <c r="AO66" s="106" t="s">
        <v>34</v>
      </c>
      <c r="AP66" s="106" t="s">
        <v>36</v>
      </c>
      <c r="AQ66" s="106" t="s">
        <v>37</v>
      </c>
      <c r="AR66" s="106" t="s">
        <v>38</v>
      </c>
      <c r="AS66" s="106" t="s">
        <v>39</v>
      </c>
      <c r="AT66" s="106" t="s">
        <v>40</v>
      </c>
      <c r="AU66" s="106" t="s">
        <v>41</v>
      </c>
      <c r="AV66" s="106" t="s">
        <v>42</v>
      </c>
      <c r="AW66" s="106" t="s">
        <v>43</v>
      </c>
    </row>
    <row r="67" spans="1:49" ht="12.75" customHeight="1">
      <c r="A67" s="44" t="s">
        <v>45</v>
      </c>
      <c r="D67" s="56"/>
      <c r="I67" s="5"/>
      <c r="J67" s="5"/>
      <c r="L67" s="5"/>
      <c r="M67" s="6"/>
      <c r="N67" s="6"/>
      <c r="O67" s="5"/>
      <c r="W67" s="57" t="s">
        <v>23</v>
      </c>
      <c r="X67" s="58">
        <f>M7/M5</f>
        <v>0.66666666666666663</v>
      </c>
      <c r="Y67" s="58">
        <f>M30/M28</f>
        <v>0.75816993464052285</v>
      </c>
      <c r="Z67" s="58">
        <f>M52/M50</f>
        <v>0.48837209302325579</v>
      </c>
      <c r="AA67" s="58">
        <f>M72/M70</f>
        <v>0.90287769784172667</v>
      </c>
      <c r="AB67" s="58">
        <f>M91/M89</f>
        <v>0.84126984126984128</v>
      </c>
      <c r="AC67" s="58">
        <f>M109/M107</f>
        <v>0.61272727272727268</v>
      </c>
      <c r="AD67" s="58">
        <f>M129/M127</f>
        <v>0.38983050847457629</v>
      </c>
      <c r="AE67" s="58">
        <f>M148/M146</f>
        <v>0.79192546583850931</v>
      </c>
      <c r="AF67" s="58">
        <f>M168/M166</f>
        <v>0.37</v>
      </c>
      <c r="AG67" s="58">
        <f>M186/M184</f>
        <v>0.68566493955094987</v>
      </c>
      <c r="AH67" s="58">
        <f>M205/M203</f>
        <v>0.55434782608695654</v>
      </c>
      <c r="AI67" s="58">
        <f>M223/M221</f>
        <v>0.64390896921017404</v>
      </c>
      <c r="AJ67" s="58">
        <f>M240/M238</f>
        <v>0.57009345794392519</v>
      </c>
      <c r="AK67" s="58">
        <f>M256/M254</f>
        <v>0.76595744680851063</v>
      </c>
      <c r="AL67" s="59">
        <f>M271/M269</f>
        <v>0.84146341463414631</v>
      </c>
      <c r="AM67" s="59">
        <f>M285/M283</f>
        <v>0.70658682634730541</v>
      </c>
      <c r="AN67" s="59">
        <f>M298/M296</f>
        <v>0.72992700729927007</v>
      </c>
      <c r="AO67" s="59">
        <f>M312/M310</f>
        <v>0.8537170263788969</v>
      </c>
      <c r="AP67" s="59">
        <f>M325/M323</f>
        <v>0.36601307189542481</v>
      </c>
      <c r="AQ67" s="59">
        <f>M337/M335</f>
        <v>0.903954802259887</v>
      </c>
      <c r="AR67" s="59">
        <f>M351/M349</f>
        <v>0.84482758620689657</v>
      </c>
      <c r="AS67" s="59">
        <f>M364/M362</f>
        <v>0.8482142857142857</v>
      </c>
      <c r="AT67" s="59">
        <f>M377/M375</f>
        <v>0.68907563025210083</v>
      </c>
      <c r="AU67" s="59">
        <f>M389/M387</f>
        <v>0.84768211920529801</v>
      </c>
      <c r="AV67" s="59">
        <f>M402/M400</f>
        <v>0.54117647058823526</v>
      </c>
      <c r="AW67" s="59">
        <f>M414/M412</f>
        <v>0.79232505643340856</v>
      </c>
    </row>
    <row r="68" spans="1:49" ht="25.5" customHeight="1">
      <c r="B68" s="185" t="s">
        <v>1</v>
      </c>
      <c r="C68" s="186"/>
      <c r="D68" s="186"/>
      <c r="E68" s="186"/>
      <c r="F68" s="186"/>
      <c r="G68" s="186"/>
      <c r="I68" s="7" t="s">
        <v>2</v>
      </c>
      <c r="J68" s="7" t="s">
        <v>3</v>
      </c>
      <c r="K68" s="8" t="s">
        <v>4</v>
      </c>
      <c r="L68" s="7" t="s">
        <v>5</v>
      </c>
      <c r="M68" s="9" t="s">
        <v>6</v>
      </c>
      <c r="N68" s="9" t="s">
        <v>7</v>
      </c>
      <c r="O68" s="10" t="s">
        <v>8</v>
      </c>
      <c r="P68" s="188" t="s">
        <v>4</v>
      </c>
      <c r="Q68" s="186"/>
      <c r="W68" s="4"/>
      <c r="X68" s="114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49" ht="12.75" customHeight="1">
      <c r="A69" s="12" t="s">
        <v>9</v>
      </c>
      <c r="B69" s="13">
        <v>1</v>
      </c>
      <c r="C69" s="13">
        <v>2</v>
      </c>
      <c r="D69" s="13">
        <v>3</v>
      </c>
      <c r="E69" s="13">
        <v>4</v>
      </c>
      <c r="F69" s="13">
        <v>5</v>
      </c>
      <c r="G69" s="13">
        <v>6</v>
      </c>
      <c r="H69" s="14" t="s">
        <v>10</v>
      </c>
      <c r="I69" s="41"/>
      <c r="J69" s="15"/>
      <c r="K69" s="16"/>
      <c r="L69" s="17"/>
      <c r="M69" s="6"/>
      <c r="N69" s="6"/>
      <c r="O69" s="5"/>
      <c r="W69" s="4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3"/>
      <c r="AJ69" s="3"/>
    </row>
    <row r="70" spans="1:49" ht="12.75" customHeight="1">
      <c r="A70" s="13">
        <v>9802</v>
      </c>
      <c r="B70" s="13">
        <v>556</v>
      </c>
      <c r="C70" s="13"/>
      <c r="D70" s="13"/>
      <c r="E70" s="13"/>
      <c r="F70" s="13"/>
      <c r="G70" s="13"/>
      <c r="H70" s="19"/>
      <c r="I70" s="41"/>
      <c r="J70" s="15"/>
      <c r="K70" s="16"/>
      <c r="L70" s="17"/>
      <c r="M70" s="20">
        <f>B70</f>
        <v>556</v>
      </c>
      <c r="N70" s="6"/>
      <c r="O70" s="5"/>
      <c r="P70" s="4">
        <v>9701</v>
      </c>
      <c r="Q70" s="5">
        <f>K21</f>
        <v>0.17543859649122806</v>
      </c>
      <c r="W70" s="32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49" ht="12.75" customHeight="1">
      <c r="A71" s="13">
        <v>9901</v>
      </c>
      <c r="B71" s="13"/>
      <c r="C71" s="13">
        <v>484</v>
      </c>
      <c r="D71" s="13"/>
      <c r="E71" s="13"/>
      <c r="F71" s="13"/>
      <c r="G71" s="13"/>
      <c r="H71" s="19"/>
      <c r="I71" s="41"/>
      <c r="J71" s="15"/>
      <c r="K71" s="16"/>
      <c r="L71" s="17">
        <f>C71/B70</f>
        <v>0.87050359712230219</v>
      </c>
      <c r="M71" s="20">
        <v>487</v>
      </c>
      <c r="N71" s="3">
        <f t="shared" ref="N71:N79" si="47">M71/M70</f>
        <v>0.87589928057553956</v>
      </c>
      <c r="O71" s="5">
        <f t="shared" ref="O71:O79" si="48">100%-N71</f>
        <v>0.12410071942446044</v>
      </c>
      <c r="P71" s="4">
        <v>9702</v>
      </c>
      <c r="Q71" s="5">
        <f>K43</f>
        <v>0.16557734204793029</v>
      </c>
      <c r="W71" s="32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49" ht="12.75" customHeight="1">
      <c r="A72" s="13">
        <v>9902</v>
      </c>
      <c r="B72" s="13"/>
      <c r="C72" s="13"/>
      <c r="D72" s="13">
        <v>393</v>
      </c>
      <c r="E72" s="13"/>
      <c r="F72" s="13"/>
      <c r="G72" s="13"/>
      <c r="H72" s="19"/>
      <c r="I72" s="41"/>
      <c r="J72" s="15"/>
      <c r="K72" s="16"/>
      <c r="L72" s="17">
        <f>D72/C71</f>
        <v>0.81198347107438018</v>
      </c>
      <c r="M72" s="20">
        <v>502</v>
      </c>
      <c r="N72" s="3">
        <f t="shared" si="47"/>
        <v>1.0308008213552362</v>
      </c>
      <c r="O72" s="5">
        <f t="shared" si="48"/>
        <v>-3.0800821355236208E-2</v>
      </c>
      <c r="P72" s="4">
        <v>9801</v>
      </c>
      <c r="Q72" s="5">
        <f>K64</f>
        <v>0.18604651162790697</v>
      </c>
      <c r="W72" s="32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49" ht="12.75" customHeight="1">
      <c r="A73" s="27" t="s">
        <v>13</v>
      </c>
      <c r="B73" s="13"/>
      <c r="C73" s="13"/>
      <c r="D73" s="13"/>
      <c r="E73" s="13">
        <v>393</v>
      </c>
      <c r="F73" s="13"/>
      <c r="G73" s="13">
        <v>4</v>
      </c>
      <c r="H73" s="19">
        <v>4</v>
      </c>
      <c r="I73" s="41"/>
      <c r="J73" s="15"/>
      <c r="K73" s="16"/>
      <c r="L73" s="17">
        <f>E73/D72</f>
        <v>1</v>
      </c>
      <c r="M73" s="20">
        <v>503</v>
      </c>
      <c r="N73" s="3">
        <f t="shared" si="47"/>
        <v>1.00199203187251</v>
      </c>
      <c r="O73" s="5">
        <f t="shared" si="48"/>
        <v>-1.9920318725099584E-3</v>
      </c>
      <c r="P73" s="4">
        <v>9802</v>
      </c>
      <c r="Q73" s="5">
        <f>K83</f>
        <v>0.20503597122302158</v>
      </c>
      <c r="W73" s="31"/>
      <c r="X73" s="3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3"/>
      <c r="AJ73" s="3"/>
    </row>
    <row r="74" spans="1:49" ht="12.75" customHeight="1">
      <c r="A74" s="27" t="s">
        <v>14</v>
      </c>
      <c r="B74" s="13"/>
      <c r="C74" s="13"/>
      <c r="D74" s="13"/>
      <c r="E74" s="13"/>
      <c r="F74" s="13">
        <v>225</v>
      </c>
      <c r="G74" s="13">
        <v>2</v>
      </c>
      <c r="H74" s="19">
        <v>2</v>
      </c>
      <c r="I74" s="41"/>
      <c r="J74" s="15"/>
      <c r="K74" s="16"/>
      <c r="L74" s="17">
        <f>F74/E73</f>
        <v>0.5725190839694656</v>
      </c>
      <c r="M74" s="20">
        <v>312</v>
      </c>
      <c r="N74" s="3">
        <f t="shared" si="47"/>
        <v>0.62027833001988075</v>
      </c>
      <c r="O74" s="5">
        <f t="shared" si="48"/>
        <v>0.37972166998011925</v>
      </c>
      <c r="P74" s="4">
        <v>9901</v>
      </c>
      <c r="Q74" s="5">
        <f>K101</f>
        <v>9.5238095238095233E-2</v>
      </c>
      <c r="W74" s="31"/>
      <c r="X74" s="3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49" ht="12.75" customHeight="1">
      <c r="A75" s="27" t="s">
        <v>15</v>
      </c>
      <c r="B75" s="13"/>
      <c r="C75" s="13"/>
      <c r="D75" s="13"/>
      <c r="E75" s="13"/>
      <c r="F75" s="13"/>
      <c r="G75" s="13">
        <v>225</v>
      </c>
      <c r="H75" s="19">
        <v>160</v>
      </c>
      <c r="I75" s="41"/>
      <c r="J75" s="15"/>
      <c r="K75" s="16"/>
      <c r="L75" s="17">
        <f>G75/F74</f>
        <v>1</v>
      </c>
      <c r="M75" s="20">
        <v>290</v>
      </c>
      <c r="N75" s="3">
        <f t="shared" si="47"/>
        <v>0.92948717948717952</v>
      </c>
      <c r="O75" s="5">
        <f t="shared" si="48"/>
        <v>7.0512820512820484E-2</v>
      </c>
      <c r="P75" s="4">
        <v>9902</v>
      </c>
      <c r="Q75" s="5">
        <f>K120</f>
        <v>0.16909090909090907</v>
      </c>
      <c r="W75" s="31"/>
      <c r="X75" s="3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49" ht="12.75" customHeight="1">
      <c r="A76" s="27" t="s">
        <v>16</v>
      </c>
      <c r="B76" s="13"/>
      <c r="C76" s="13"/>
      <c r="D76" s="13"/>
      <c r="E76" s="13"/>
      <c r="F76" s="13"/>
      <c r="G76" s="13">
        <v>160</v>
      </c>
      <c r="H76" s="19">
        <v>68</v>
      </c>
      <c r="I76" s="41"/>
      <c r="J76" s="15"/>
      <c r="K76" s="16"/>
      <c r="L76" s="17"/>
      <c r="M76" s="20">
        <v>181</v>
      </c>
      <c r="N76" s="3">
        <f t="shared" si="47"/>
        <v>0.62413793103448278</v>
      </c>
      <c r="O76" s="5">
        <f t="shared" si="48"/>
        <v>0.37586206896551722</v>
      </c>
      <c r="P76" s="30" t="s">
        <v>13</v>
      </c>
      <c r="Q76" s="5">
        <f>K140</f>
        <v>6.7796610169491539E-2</v>
      </c>
      <c r="W76" s="31"/>
      <c r="X76" s="3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49" ht="12.75" customHeight="1">
      <c r="A77" s="27" t="s">
        <v>17</v>
      </c>
      <c r="B77" s="13"/>
      <c r="C77" s="13"/>
      <c r="D77" s="13"/>
      <c r="E77" s="13"/>
      <c r="F77" s="13"/>
      <c r="G77" s="13">
        <v>26</v>
      </c>
      <c r="H77" s="19">
        <v>32</v>
      </c>
      <c r="I77" s="41"/>
      <c r="J77" s="15"/>
      <c r="K77" s="16"/>
      <c r="L77" s="17"/>
      <c r="M77" s="20">
        <v>26</v>
      </c>
      <c r="N77" s="3">
        <f t="shared" si="47"/>
        <v>0.143646408839779</v>
      </c>
      <c r="O77" s="5">
        <f t="shared" si="48"/>
        <v>0.85635359116022103</v>
      </c>
      <c r="P77" s="30" t="s">
        <v>14</v>
      </c>
      <c r="Q77" s="5">
        <f>K160</f>
        <v>8.3850931677018625E-2</v>
      </c>
      <c r="W77" s="31"/>
      <c r="X77" s="3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49" ht="12.75" customHeight="1">
      <c r="A78" s="27" t="s">
        <v>18</v>
      </c>
      <c r="B78" s="13"/>
      <c r="C78" s="13"/>
      <c r="D78" s="13"/>
      <c r="E78" s="13"/>
      <c r="F78" s="13"/>
      <c r="G78" s="13">
        <v>9</v>
      </c>
      <c r="H78" s="19">
        <v>10</v>
      </c>
      <c r="I78" s="41"/>
      <c r="J78" s="15"/>
      <c r="K78" s="16"/>
      <c r="L78" s="17"/>
      <c r="M78" s="20">
        <v>11</v>
      </c>
      <c r="N78" s="3">
        <f t="shared" si="47"/>
        <v>0.42307692307692307</v>
      </c>
      <c r="O78" s="5">
        <f t="shared" si="48"/>
        <v>0.57692307692307687</v>
      </c>
      <c r="P78" s="30" t="s">
        <v>15</v>
      </c>
      <c r="Q78" s="5">
        <f>K178</f>
        <v>0.03</v>
      </c>
      <c r="W78" s="31"/>
      <c r="X78" s="3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3"/>
      <c r="AJ78" s="3"/>
    </row>
    <row r="79" spans="1:49" ht="12.75" customHeight="1">
      <c r="A79" s="27" t="s">
        <v>19</v>
      </c>
      <c r="B79" s="13"/>
      <c r="C79" s="13"/>
      <c r="D79" s="13"/>
      <c r="E79" s="13"/>
      <c r="F79" s="13"/>
      <c r="G79" s="13"/>
      <c r="H79" s="19">
        <v>3</v>
      </c>
      <c r="I79" s="41"/>
      <c r="J79" s="15"/>
      <c r="K79" s="16"/>
      <c r="L79" s="17"/>
      <c r="M79" s="20">
        <v>2</v>
      </c>
      <c r="N79" s="3">
        <f t="shared" si="47"/>
        <v>0.18181818181818182</v>
      </c>
      <c r="O79" s="5">
        <f t="shared" si="48"/>
        <v>0.81818181818181812</v>
      </c>
      <c r="P79" s="30" t="s">
        <v>16</v>
      </c>
      <c r="Q79" s="5">
        <f>K196</f>
        <v>9.6718480138169249E-2</v>
      </c>
      <c r="W79" s="31"/>
      <c r="X79" s="3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3"/>
      <c r="AJ79" s="3"/>
    </row>
    <row r="80" spans="1:49" ht="12.75" customHeight="1">
      <c r="A80" s="27" t="s">
        <v>20</v>
      </c>
      <c r="B80" s="32"/>
      <c r="C80" s="32"/>
      <c r="D80" s="32"/>
      <c r="E80" s="32"/>
      <c r="F80" s="32"/>
      <c r="G80" s="32"/>
      <c r="H80" s="33"/>
      <c r="I80" s="5"/>
      <c r="J80" s="5"/>
      <c r="K80" s="32"/>
      <c r="L80" s="5"/>
      <c r="M80" s="20"/>
      <c r="N80" s="3"/>
      <c r="O80" s="5"/>
      <c r="P80" s="30" t="s">
        <v>17</v>
      </c>
      <c r="Q80" s="5">
        <f>K216</f>
        <v>6.5217391304347824E-2</v>
      </c>
      <c r="W80" s="31"/>
      <c r="X80" s="3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3"/>
      <c r="AJ80" s="3"/>
    </row>
    <row r="81" spans="1:36" ht="12.75" customHeight="1">
      <c r="A81" s="31" t="s">
        <v>21</v>
      </c>
      <c r="B81" s="32"/>
      <c r="C81" s="32"/>
      <c r="D81" s="32"/>
      <c r="E81" s="32"/>
      <c r="F81" s="32"/>
      <c r="G81" s="32"/>
      <c r="H81" s="33"/>
      <c r="I81" s="5"/>
      <c r="J81" s="5"/>
      <c r="K81" s="32"/>
      <c r="L81" s="5"/>
      <c r="M81" s="20"/>
      <c r="N81" s="3"/>
      <c r="O81" s="5"/>
      <c r="P81" s="30" t="s">
        <v>18</v>
      </c>
      <c r="Q81" s="5">
        <f>K233</f>
        <v>9.6385542168674732E-2</v>
      </c>
      <c r="W81" s="31"/>
      <c r="X81" s="3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3"/>
      <c r="AJ81" s="3"/>
    </row>
    <row r="82" spans="1:36" ht="12.75" customHeight="1">
      <c r="A82" s="31" t="s">
        <v>22</v>
      </c>
      <c r="B82" s="32"/>
      <c r="C82" s="32"/>
      <c r="D82" s="32"/>
      <c r="E82" s="32"/>
      <c r="F82" s="32"/>
      <c r="G82" s="32">
        <v>1</v>
      </c>
      <c r="H82" s="33">
        <v>1</v>
      </c>
      <c r="I82" s="5"/>
      <c r="J82" s="5"/>
      <c r="K82" s="32"/>
      <c r="L82" s="5"/>
      <c r="M82" s="20">
        <v>2</v>
      </c>
      <c r="N82" s="3"/>
      <c r="O82" s="5"/>
      <c r="P82" s="30" t="s">
        <v>19</v>
      </c>
      <c r="Q82" s="5">
        <f>K250</f>
        <v>6.5420560747663559E-2</v>
      </c>
      <c r="W82" s="31"/>
      <c r="X82" s="3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3"/>
      <c r="AJ82" s="3"/>
    </row>
    <row r="83" spans="1:36" ht="12.75" customHeight="1">
      <c r="H83" s="33">
        <f>SUM(H73:H82)</f>
        <v>280</v>
      </c>
      <c r="I83" s="5">
        <f>SUM(H73:H75)/B70</f>
        <v>0.29856115107913667</v>
      </c>
      <c r="J83" s="5">
        <f>H83/B70</f>
        <v>0.50359712230215825</v>
      </c>
      <c r="K83" s="5">
        <f>J83-I83</f>
        <v>0.20503597122302158</v>
      </c>
      <c r="L83" s="5"/>
      <c r="M83" s="6"/>
      <c r="N83" s="6"/>
      <c r="O83" s="5"/>
      <c r="P83" s="30" t="s">
        <v>20</v>
      </c>
      <c r="Q83" s="5">
        <f>K265</f>
        <v>8.3687943262411357E-2</v>
      </c>
      <c r="W83" s="32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2.75" customHeight="1">
      <c r="A84" s="35" t="s">
        <v>28</v>
      </c>
      <c r="B84" s="35"/>
      <c r="C84" s="35"/>
      <c r="D84" s="36"/>
      <c r="E84" s="36"/>
      <c r="G84" s="37">
        <f>((H73*4)+(H74*5)+(H75*6)+(H76*7)+(H77*8)+(H78*9)+(H79*10)+(H82*13))/H83</f>
        <v>6.6107142857142858</v>
      </c>
      <c r="I84" s="5"/>
      <c r="J84" s="5"/>
      <c r="L84" s="5"/>
      <c r="M84" s="6"/>
      <c r="N84" s="6"/>
      <c r="O84" s="5"/>
      <c r="W84" s="32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2.75" customHeight="1">
      <c r="I85" s="5"/>
      <c r="J85" s="5"/>
      <c r="L85" s="5"/>
      <c r="M85" s="6"/>
      <c r="N85" s="6"/>
      <c r="O85" s="5"/>
      <c r="W85" s="3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2.75" customHeight="1">
      <c r="A86" s="44" t="s">
        <v>47</v>
      </c>
      <c r="I86" s="5"/>
      <c r="J86" s="5"/>
      <c r="L86" s="5"/>
      <c r="M86" s="6"/>
      <c r="N86" s="6"/>
      <c r="O86" s="5"/>
      <c r="W86" s="44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3"/>
      <c r="AJ86" s="3"/>
    </row>
    <row r="87" spans="1:36" ht="25.5" customHeight="1">
      <c r="B87" s="185" t="s">
        <v>1</v>
      </c>
      <c r="C87" s="186"/>
      <c r="D87" s="186"/>
      <c r="E87" s="186"/>
      <c r="F87" s="186"/>
      <c r="G87" s="186"/>
      <c r="I87" s="7" t="s">
        <v>2</v>
      </c>
      <c r="J87" s="7" t="s">
        <v>3</v>
      </c>
      <c r="K87" s="8" t="s">
        <v>4</v>
      </c>
      <c r="L87" s="7" t="s">
        <v>5</v>
      </c>
      <c r="M87" s="9" t="s">
        <v>6</v>
      </c>
      <c r="N87" s="9" t="s">
        <v>7</v>
      </c>
      <c r="O87" s="10" t="s">
        <v>8</v>
      </c>
      <c r="W87" s="32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ht="12.75" customHeight="1">
      <c r="A88" s="12" t="s">
        <v>9</v>
      </c>
      <c r="B88" s="13">
        <v>1</v>
      </c>
      <c r="C88" s="13">
        <v>2</v>
      </c>
      <c r="D88" s="13">
        <v>3</v>
      </c>
      <c r="E88" s="13">
        <v>4</v>
      </c>
      <c r="F88" s="13">
        <v>5</v>
      </c>
      <c r="G88" s="13">
        <v>6</v>
      </c>
      <c r="H88" s="14" t="s">
        <v>10</v>
      </c>
      <c r="I88" s="41"/>
      <c r="J88" s="15"/>
      <c r="K88" s="16"/>
      <c r="L88" s="17"/>
      <c r="M88" s="6"/>
      <c r="N88" s="6"/>
      <c r="O88" s="5"/>
      <c r="W88" s="4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3"/>
      <c r="AJ88" s="3"/>
    </row>
    <row r="89" spans="1:36" ht="12.75" customHeight="1">
      <c r="A89" s="13">
        <v>9901</v>
      </c>
      <c r="B89" s="13">
        <v>63</v>
      </c>
      <c r="C89" s="13"/>
      <c r="D89" s="13"/>
      <c r="E89" s="13"/>
      <c r="F89" s="13"/>
      <c r="G89" s="13"/>
      <c r="H89" s="19"/>
      <c r="I89" s="41"/>
      <c r="J89" s="15"/>
      <c r="K89" s="16"/>
      <c r="L89" s="17"/>
      <c r="M89" s="20">
        <f>B89</f>
        <v>63</v>
      </c>
      <c r="N89" s="6"/>
      <c r="O89" s="5"/>
      <c r="W89" s="32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2.75" customHeight="1">
      <c r="A90" s="13">
        <v>9902</v>
      </c>
      <c r="B90" s="13"/>
      <c r="C90" s="13">
        <v>48</v>
      </c>
      <c r="D90" s="13"/>
      <c r="E90" s="13"/>
      <c r="F90" s="13"/>
      <c r="G90" s="13"/>
      <c r="H90" s="19"/>
      <c r="I90" s="41"/>
      <c r="J90" s="15"/>
      <c r="K90" s="16"/>
      <c r="L90" s="17">
        <f>C90/B89</f>
        <v>0.76190476190476186</v>
      </c>
      <c r="M90" s="20">
        <v>53</v>
      </c>
      <c r="N90" s="3">
        <f t="shared" ref="N90:N96" si="49">M90/M89</f>
        <v>0.84126984126984128</v>
      </c>
      <c r="O90" s="5">
        <f t="shared" ref="O90:O96" si="50">100%-N90</f>
        <v>0.15873015873015872</v>
      </c>
      <c r="W90" s="32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ht="12.75" customHeight="1">
      <c r="A91" s="27" t="s">
        <v>13</v>
      </c>
      <c r="B91" s="13"/>
      <c r="C91" s="13"/>
      <c r="D91" s="13">
        <v>48</v>
      </c>
      <c r="E91" s="13"/>
      <c r="F91" s="13"/>
      <c r="G91" s="13"/>
      <c r="H91" s="19"/>
      <c r="I91" s="41"/>
      <c r="J91" s="15"/>
      <c r="K91" s="16"/>
      <c r="L91" s="17">
        <f>D91/C90</f>
        <v>1</v>
      </c>
      <c r="M91" s="20">
        <v>53</v>
      </c>
      <c r="N91" s="3">
        <f t="shared" si="49"/>
        <v>1</v>
      </c>
      <c r="O91" s="5">
        <f t="shared" si="50"/>
        <v>0</v>
      </c>
      <c r="W91" s="31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3"/>
      <c r="AJ91" s="3"/>
    </row>
    <row r="92" spans="1:36" ht="12.75" customHeight="1">
      <c r="A92" s="27" t="s">
        <v>14</v>
      </c>
      <c r="B92" s="13"/>
      <c r="C92" s="13"/>
      <c r="D92" s="13"/>
      <c r="E92" s="13">
        <v>16</v>
      </c>
      <c r="F92" s="13"/>
      <c r="G92" s="13">
        <v>1</v>
      </c>
      <c r="H92" s="19">
        <v>1</v>
      </c>
      <c r="I92" s="41"/>
      <c r="J92" s="15"/>
      <c r="K92" s="16"/>
      <c r="L92" s="17">
        <f>E92/D91</f>
        <v>0.33333333333333331</v>
      </c>
      <c r="M92" s="20">
        <v>20</v>
      </c>
      <c r="N92" s="3">
        <f t="shared" si="49"/>
        <v>0.37735849056603776</v>
      </c>
      <c r="O92" s="5">
        <f t="shared" si="50"/>
        <v>0.62264150943396224</v>
      </c>
      <c r="W92" s="31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3"/>
      <c r="AJ92" s="3"/>
    </row>
    <row r="93" spans="1:36" ht="12.75" customHeight="1">
      <c r="A93" s="27" t="s">
        <v>15</v>
      </c>
      <c r="B93" s="13"/>
      <c r="C93" s="13"/>
      <c r="D93" s="13"/>
      <c r="E93" s="13"/>
      <c r="F93" s="13">
        <v>12</v>
      </c>
      <c r="G93" s="13"/>
      <c r="H93" s="19"/>
      <c r="I93" s="41"/>
      <c r="J93" s="15"/>
      <c r="K93" s="16"/>
      <c r="L93" s="17">
        <f>F93/E92</f>
        <v>0.75</v>
      </c>
      <c r="M93" s="20">
        <v>19</v>
      </c>
      <c r="N93" s="3">
        <f t="shared" si="49"/>
        <v>0.95</v>
      </c>
      <c r="O93" s="5">
        <f t="shared" si="50"/>
        <v>5.0000000000000044E-2</v>
      </c>
      <c r="W93" s="31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36" ht="12.75" customHeight="1">
      <c r="A94" s="27" t="s">
        <v>16</v>
      </c>
      <c r="B94" s="13"/>
      <c r="C94" s="13"/>
      <c r="D94" s="13"/>
      <c r="E94" s="13"/>
      <c r="F94" s="13"/>
      <c r="G94" s="13">
        <v>12</v>
      </c>
      <c r="H94" s="19">
        <v>7</v>
      </c>
      <c r="I94" s="41"/>
      <c r="J94" s="15"/>
      <c r="K94" s="16"/>
      <c r="L94" s="17">
        <f>G94/F93</f>
        <v>1</v>
      </c>
      <c r="M94" s="20">
        <v>19</v>
      </c>
      <c r="N94" s="3">
        <f t="shared" si="49"/>
        <v>1</v>
      </c>
      <c r="O94" s="5">
        <f t="shared" si="50"/>
        <v>0</v>
      </c>
      <c r="W94" s="31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36" ht="12.75" customHeight="1">
      <c r="A95" s="27" t="s">
        <v>17</v>
      </c>
      <c r="B95" s="13"/>
      <c r="C95" s="13"/>
      <c r="D95" s="13"/>
      <c r="E95" s="13"/>
      <c r="F95" s="13"/>
      <c r="G95" s="13">
        <v>3</v>
      </c>
      <c r="H95" s="19">
        <v>5</v>
      </c>
      <c r="I95" s="41"/>
      <c r="J95" s="15"/>
      <c r="K95" s="16"/>
      <c r="L95" s="17"/>
      <c r="M95" s="20">
        <v>4</v>
      </c>
      <c r="N95" s="3">
        <f t="shared" si="49"/>
        <v>0.21052631578947367</v>
      </c>
      <c r="O95" s="5">
        <f t="shared" si="50"/>
        <v>0.78947368421052633</v>
      </c>
      <c r="W95" s="31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36" ht="12.75" customHeight="1">
      <c r="A96" s="27" t="s">
        <v>18</v>
      </c>
      <c r="B96" s="13"/>
      <c r="C96" s="13"/>
      <c r="D96" s="13"/>
      <c r="E96" s="13"/>
      <c r="F96" s="13"/>
      <c r="G96" s="13">
        <v>2</v>
      </c>
      <c r="H96" s="19">
        <v>1</v>
      </c>
      <c r="I96" s="41"/>
      <c r="J96" s="15"/>
      <c r="K96" s="16"/>
      <c r="L96" s="17"/>
      <c r="M96" s="20">
        <v>2</v>
      </c>
      <c r="N96" s="3">
        <f t="shared" si="49"/>
        <v>0.5</v>
      </c>
      <c r="O96" s="5">
        <f t="shared" si="50"/>
        <v>0.5</v>
      </c>
      <c r="W96" s="31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3"/>
      <c r="AJ96" s="3"/>
    </row>
    <row r="97" spans="1:36" ht="12.75" customHeight="1">
      <c r="A97" s="62" t="s">
        <v>19</v>
      </c>
      <c r="B97" s="13"/>
      <c r="C97" s="13"/>
      <c r="D97" s="13"/>
      <c r="E97" s="13"/>
      <c r="F97" s="13"/>
      <c r="G97" s="13"/>
      <c r="H97" s="19">
        <v>1</v>
      </c>
      <c r="I97" s="41"/>
      <c r="J97" s="15"/>
      <c r="K97" s="16"/>
      <c r="L97" s="17"/>
      <c r="M97" s="20"/>
      <c r="N97" s="3"/>
      <c r="O97" s="5"/>
      <c r="W97" s="31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3"/>
      <c r="AJ97" s="3"/>
    </row>
    <row r="98" spans="1:36" ht="12.75" customHeight="1">
      <c r="A98" s="27" t="s">
        <v>20</v>
      </c>
      <c r="B98" s="32"/>
      <c r="C98" s="32"/>
      <c r="D98" s="32"/>
      <c r="E98" s="32"/>
      <c r="F98" s="32"/>
      <c r="G98" s="32"/>
      <c r="H98" s="33"/>
      <c r="I98" s="5"/>
      <c r="J98" s="5"/>
      <c r="K98" s="32"/>
      <c r="L98" s="5"/>
      <c r="M98" s="20"/>
      <c r="N98" s="3"/>
      <c r="O98" s="5"/>
      <c r="W98" s="31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3"/>
      <c r="AJ98" s="3"/>
    </row>
    <row r="99" spans="1:36" ht="12.75" customHeight="1">
      <c r="A99" s="31" t="s">
        <v>21</v>
      </c>
      <c r="B99" s="32"/>
      <c r="C99" s="32"/>
      <c r="D99" s="32"/>
      <c r="E99" s="32"/>
      <c r="F99" s="32"/>
      <c r="G99" s="32"/>
      <c r="H99" s="33"/>
      <c r="I99" s="5"/>
      <c r="J99" s="5"/>
      <c r="K99" s="32"/>
      <c r="L99" s="5"/>
      <c r="M99" s="20"/>
      <c r="N99" s="3"/>
      <c r="O99" s="5"/>
      <c r="W99" s="31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3"/>
      <c r="AJ99" s="3"/>
    </row>
    <row r="100" spans="1:36" ht="12.75" customHeight="1">
      <c r="A100" s="31" t="s">
        <v>22</v>
      </c>
      <c r="B100" s="32"/>
      <c r="C100" s="32"/>
      <c r="D100" s="32"/>
      <c r="E100" s="32"/>
      <c r="F100" s="32"/>
      <c r="G100" s="32"/>
      <c r="H100" s="33"/>
      <c r="I100" s="5"/>
      <c r="J100" s="5"/>
      <c r="K100" s="32"/>
      <c r="L100" s="5"/>
      <c r="M100" s="20">
        <v>1</v>
      </c>
      <c r="N100" s="3"/>
      <c r="O100" s="5"/>
      <c r="W100" s="31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3"/>
      <c r="AJ100" s="3"/>
    </row>
    <row r="101" spans="1:36" ht="12.75" customHeight="1">
      <c r="A101" s="31"/>
      <c r="B101" s="32"/>
      <c r="C101" s="32"/>
      <c r="D101" s="32"/>
      <c r="E101" s="32"/>
      <c r="F101" s="32"/>
      <c r="G101" s="32"/>
      <c r="H101" s="33">
        <f>SUM(H94:H97)</f>
        <v>14</v>
      </c>
      <c r="I101" s="5">
        <f>SUM(H92:H94)/B89</f>
        <v>0.12698412698412698</v>
      </c>
      <c r="J101" s="5">
        <f>H101/B89</f>
        <v>0.22222222222222221</v>
      </c>
      <c r="K101" s="5">
        <f>J101-I101</f>
        <v>9.5238095238095233E-2</v>
      </c>
      <c r="L101" s="5"/>
      <c r="M101" s="20"/>
      <c r="N101" s="3"/>
      <c r="O101" s="5"/>
      <c r="W101" s="31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3"/>
      <c r="AJ101" s="3"/>
    </row>
    <row r="102" spans="1:36" ht="12.75" customHeight="1">
      <c r="A102" s="35" t="s">
        <v>28</v>
      </c>
      <c r="B102" s="35"/>
      <c r="C102" s="35"/>
      <c r="D102" s="36"/>
      <c r="E102" s="36"/>
      <c r="G102" s="37">
        <f>((H92*4)+(H94*6)+(H95*7)+(H96*8)+(H97*9))/H101</f>
        <v>7</v>
      </c>
      <c r="H102" s="32"/>
      <c r="I102" s="5"/>
      <c r="J102" s="5"/>
      <c r="L102" s="5"/>
      <c r="M102" s="6"/>
      <c r="N102" s="6"/>
      <c r="O102" s="5"/>
      <c r="W102" s="3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2.75" customHeight="1">
      <c r="I103" s="5"/>
      <c r="J103" s="5"/>
      <c r="L103" s="5"/>
      <c r="M103" s="6"/>
      <c r="N103" s="6"/>
      <c r="O103" s="5"/>
      <c r="W103" s="32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2.75" customHeight="1">
      <c r="A104" s="44" t="s">
        <v>48</v>
      </c>
      <c r="I104" s="5"/>
      <c r="J104" s="5"/>
      <c r="L104" s="5"/>
      <c r="M104" s="6"/>
      <c r="N104" s="6"/>
      <c r="O104" s="5"/>
      <c r="W104" s="44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3"/>
      <c r="AJ104" s="3"/>
    </row>
    <row r="105" spans="1:36" ht="25.5" customHeight="1">
      <c r="B105" s="185" t="s">
        <v>1</v>
      </c>
      <c r="C105" s="186"/>
      <c r="D105" s="186"/>
      <c r="E105" s="186"/>
      <c r="F105" s="186"/>
      <c r="G105" s="186"/>
      <c r="I105" s="7" t="s">
        <v>2</v>
      </c>
      <c r="J105" s="7" t="s">
        <v>3</v>
      </c>
      <c r="K105" s="8" t="s">
        <v>4</v>
      </c>
      <c r="L105" s="7" t="s">
        <v>5</v>
      </c>
      <c r="M105" s="9" t="s">
        <v>6</v>
      </c>
      <c r="N105" s="9" t="s">
        <v>7</v>
      </c>
      <c r="O105" s="10" t="s">
        <v>8</v>
      </c>
      <c r="W105" s="3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ht="12.75" customHeight="1">
      <c r="A106" s="12" t="s">
        <v>9</v>
      </c>
      <c r="B106" s="13">
        <v>1</v>
      </c>
      <c r="C106" s="13">
        <v>2</v>
      </c>
      <c r="D106" s="13">
        <v>3</v>
      </c>
      <c r="E106" s="13">
        <v>4</v>
      </c>
      <c r="F106" s="13">
        <v>5</v>
      </c>
      <c r="G106" s="13">
        <v>6</v>
      </c>
      <c r="H106" s="14" t="s">
        <v>10</v>
      </c>
      <c r="I106" s="41"/>
      <c r="J106" s="15"/>
      <c r="K106" s="16"/>
      <c r="L106" s="17"/>
      <c r="M106" s="6"/>
      <c r="N106" s="6"/>
      <c r="O106" s="5"/>
      <c r="W106" s="4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3"/>
      <c r="AJ106" s="3"/>
    </row>
    <row r="107" spans="1:36" ht="12.75" customHeight="1">
      <c r="A107" s="13">
        <v>9902</v>
      </c>
      <c r="B107" s="13">
        <v>550</v>
      </c>
      <c r="C107" s="13"/>
      <c r="D107" s="13"/>
      <c r="E107" s="13"/>
      <c r="F107" s="13"/>
      <c r="G107" s="13"/>
      <c r="H107" s="19"/>
      <c r="I107" s="41"/>
      <c r="J107" s="15"/>
      <c r="K107" s="16"/>
      <c r="L107" s="17"/>
      <c r="M107" s="20">
        <f>B107</f>
        <v>550</v>
      </c>
      <c r="N107" s="6"/>
      <c r="O107" s="5"/>
      <c r="W107" s="3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ht="12.75" customHeight="1">
      <c r="A108" s="27" t="s">
        <v>13</v>
      </c>
      <c r="B108" s="13"/>
      <c r="C108" s="13">
        <f>733-221</f>
        <v>512</v>
      </c>
      <c r="D108" s="13"/>
      <c r="E108" s="13"/>
      <c r="F108" s="13"/>
      <c r="G108" s="13"/>
      <c r="H108" s="19"/>
      <c r="I108" s="41"/>
      <c r="J108" s="15"/>
      <c r="K108" s="16"/>
      <c r="L108" s="17">
        <f>C108/B107</f>
        <v>0.93090909090909091</v>
      </c>
      <c r="M108" s="20">
        <v>520</v>
      </c>
      <c r="N108" s="3">
        <f t="shared" ref="N108:N113" si="51">M108/M107</f>
        <v>0.94545454545454544</v>
      </c>
      <c r="O108" s="5">
        <f t="shared" ref="O108:O113" si="52">100%-N108</f>
        <v>5.4545454545454564E-2</v>
      </c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>
      <c r="A109" s="27" t="s">
        <v>14</v>
      </c>
      <c r="B109" s="13"/>
      <c r="C109" s="13"/>
      <c r="D109" s="13">
        <v>302</v>
      </c>
      <c r="E109" s="13"/>
      <c r="F109" s="13"/>
      <c r="G109" s="13"/>
      <c r="H109" s="19"/>
      <c r="I109" s="41"/>
      <c r="J109" s="15"/>
      <c r="K109" s="16"/>
      <c r="L109" s="17">
        <f>D109/C108</f>
        <v>0.58984375</v>
      </c>
      <c r="M109" s="20">
        <v>337</v>
      </c>
      <c r="N109" s="3">
        <f t="shared" si="51"/>
        <v>0.64807692307692311</v>
      </c>
      <c r="O109" s="5">
        <f t="shared" si="52"/>
        <v>0.35192307692307689</v>
      </c>
      <c r="W109" s="31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3"/>
      <c r="AJ109" s="3"/>
    </row>
    <row r="110" spans="1:36" ht="12.75" customHeight="1">
      <c r="A110" s="27" t="s">
        <v>15</v>
      </c>
      <c r="B110" s="13"/>
      <c r="C110" s="13"/>
      <c r="D110" s="13"/>
      <c r="E110" s="13">
        <v>251</v>
      </c>
      <c r="F110" s="13"/>
      <c r="G110" s="13"/>
      <c r="H110" s="19"/>
      <c r="I110" s="41"/>
      <c r="J110" s="15"/>
      <c r="K110" s="16"/>
      <c r="L110" s="17">
        <f>E110/D109</f>
        <v>0.83112582781456956</v>
      </c>
      <c r="M110" s="20">
        <v>315</v>
      </c>
      <c r="N110" s="3">
        <f t="shared" si="51"/>
        <v>0.93471810089020768</v>
      </c>
      <c r="O110" s="5">
        <f t="shared" si="52"/>
        <v>6.5281899109792318E-2</v>
      </c>
      <c r="W110" s="31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3"/>
      <c r="AJ110" s="3"/>
    </row>
    <row r="111" spans="1:36" ht="12.75" customHeight="1">
      <c r="A111" s="27" t="s">
        <v>16</v>
      </c>
      <c r="B111" s="13"/>
      <c r="C111" s="13"/>
      <c r="D111" s="13"/>
      <c r="E111" s="13"/>
      <c r="F111" s="13">
        <v>251</v>
      </c>
      <c r="G111" s="13">
        <v>1</v>
      </c>
      <c r="H111" s="19">
        <v>1</v>
      </c>
      <c r="I111" s="41"/>
      <c r="J111" s="15"/>
      <c r="K111" s="16"/>
      <c r="L111" s="17">
        <f>F111/E110</f>
        <v>1</v>
      </c>
      <c r="M111" s="20">
        <v>315</v>
      </c>
      <c r="N111" s="3">
        <f t="shared" si="51"/>
        <v>1</v>
      </c>
      <c r="O111" s="5">
        <f t="shared" si="52"/>
        <v>0</v>
      </c>
      <c r="W111" s="31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3"/>
      <c r="AJ111" s="3"/>
    </row>
    <row r="112" spans="1:36" ht="12.75" customHeight="1">
      <c r="A112" s="27" t="s">
        <v>17</v>
      </c>
      <c r="B112" s="13"/>
      <c r="C112" s="13"/>
      <c r="D112" s="13"/>
      <c r="E112" s="13"/>
      <c r="F112" s="13"/>
      <c r="G112" s="13">
        <v>251</v>
      </c>
      <c r="H112" s="19">
        <v>166</v>
      </c>
      <c r="I112" s="41"/>
      <c r="J112" s="15"/>
      <c r="K112" s="16"/>
      <c r="L112" s="17">
        <f>G112/F111</f>
        <v>1</v>
      </c>
      <c r="M112" s="20">
        <v>274</v>
      </c>
      <c r="N112" s="3">
        <f t="shared" si="51"/>
        <v>0.86984126984126986</v>
      </c>
      <c r="O112" s="5">
        <f t="shared" si="52"/>
        <v>0.13015873015873014</v>
      </c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>
      <c r="A113" s="27" t="s">
        <v>18</v>
      </c>
      <c r="B113" s="13"/>
      <c r="C113" s="13"/>
      <c r="D113" s="13"/>
      <c r="E113" s="13"/>
      <c r="F113" s="13"/>
      <c r="G113" s="13">
        <v>47</v>
      </c>
      <c r="H113" s="19">
        <v>64</v>
      </c>
      <c r="I113" s="41"/>
      <c r="J113" s="15"/>
      <c r="K113" s="16"/>
      <c r="L113" s="17"/>
      <c r="M113" s="20">
        <v>50</v>
      </c>
      <c r="N113" s="3">
        <f t="shared" si="51"/>
        <v>0.18248175182481752</v>
      </c>
      <c r="O113" s="5">
        <f t="shared" si="52"/>
        <v>0.81751824817518248</v>
      </c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>
      <c r="A114" s="62" t="s">
        <v>19</v>
      </c>
      <c r="B114" s="13"/>
      <c r="C114" s="13"/>
      <c r="D114" s="13"/>
      <c r="E114" s="13"/>
      <c r="F114" s="13"/>
      <c r="G114" s="13"/>
      <c r="H114" s="19">
        <v>21</v>
      </c>
      <c r="I114" s="41"/>
      <c r="J114" s="15"/>
      <c r="K114" s="16"/>
      <c r="L114" s="17"/>
      <c r="M114" s="20">
        <v>14</v>
      </c>
      <c r="N114" s="3"/>
      <c r="O114" s="5"/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>
      <c r="A115" s="27" t="s">
        <v>20</v>
      </c>
      <c r="B115" s="32"/>
      <c r="C115" s="32"/>
      <c r="D115" s="32"/>
      <c r="E115" s="32"/>
      <c r="F115" s="32"/>
      <c r="G115" s="61">
        <v>4</v>
      </c>
      <c r="H115" s="33">
        <v>5</v>
      </c>
      <c r="I115" s="5"/>
      <c r="J115" s="5"/>
      <c r="K115" s="32"/>
      <c r="L115" s="5"/>
      <c r="M115" s="20"/>
      <c r="N115" s="3"/>
      <c r="O115" s="5"/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>
      <c r="A116" s="31" t="s">
        <v>21</v>
      </c>
      <c r="B116" s="32"/>
      <c r="C116" s="32"/>
      <c r="D116" s="32">
        <v>1</v>
      </c>
      <c r="E116" s="32">
        <v>1</v>
      </c>
      <c r="F116" s="32"/>
      <c r="G116" s="32"/>
      <c r="H116" s="33">
        <v>1</v>
      </c>
      <c r="I116" s="5"/>
      <c r="J116" s="5"/>
      <c r="K116" s="32"/>
      <c r="L116" s="5"/>
      <c r="M116" s="20">
        <v>2</v>
      </c>
      <c r="N116" s="3"/>
      <c r="O116" s="5"/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>
      <c r="A117" s="31" t="s">
        <v>22</v>
      </c>
      <c r="B117" s="32"/>
      <c r="C117" s="32"/>
      <c r="D117" s="32"/>
      <c r="E117" s="32"/>
      <c r="F117" s="32"/>
      <c r="G117" s="32">
        <v>6</v>
      </c>
      <c r="H117" s="33"/>
      <c r="I117" s="5"/>
      <c r="J117" s="5"/>
      <c r="K117" s="32"/>
      <c r="L117" s="5"/>
      <c r="M117" s="20">
        <v>9</v>
      </c>
      <c r="N117" s="3"/>
      <c r="O117" s="5"/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>
      <c r="A118" s="31" t="s">
        <v>33</v>
      </c>
      <c r="B118" s="32"/>
      <c r="C118" s="32"/>
      <c r="D118" s="32"/>
      <c r="E118" s="32"/>
      <c r="F118" s="32"/>
      <c r="G118" s="32">
        <v>2</v>
      </c>
      <c r="H118" s="33">
        <v>1</v>
      </c>
      <c r="I118" s="5"/>
      <c r="J118" s="5"/>
      <c r="K118" s="32"/>
      <c r="L118" s="5"/>
      <c r="M118" s="20">
        <v>2</v>
      </c>
      <c r="N118" s="3"/>
      <c r="O118" s="5"/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>
      <c r="A119" s="31" t="s">
        <v>34</v>
      </c>
      <c r="B119" s="32"/>
      <c r="C119" s="32"/>
      <c r="D119" s="32"/>
      <c r="E119" s="32"/>
      <c r="F119" s="32"/>
      <c r="G119" s="32">
        <v>2</v>
      </c>
      <c r="H119" s="33">
        <v>1</v>
      </c>
      <c r="I119" s="5"/>
      <c r="J119" s="5"/>
      <c r="K119" s="32"/>
      <c r="L119" s="5"/>
      <c r="M119" s="20">
        <v>3</v>
      </c>
      <c r="N119" s="3"/>
      <c r="O119" s="5"/>
      <c r="W119" s="31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3"/>
      <c r="AJ119" s="3"/>
    </row>
    <row r="120" spans="1:36" ht="12.75" customHeight="1">
      <c r="B120" s="32"/>
      <c r="C120" s="32"/>
      <c r="D120" s="32"/>
      <c r="E120" s="32"/>
      <c r="F120" s="32"/>
      <c r="G120" s="32"/>
      <c r="H120" s="33">
        <f>SUM(H111:H119)</f>
        <v>260</v>
      </c>
      <c r="I120" s="5">
        <f>SUM(H111:H112)/B107</f>
        <v>0.30363636363636365</v>
      </c>
      <c r="J120" s="5">
        <f>H120/B107</f>
        <v>0.47272727272727272</v>
      </c>
      <c r="K120" s="5">
        <f>J120-I120</f>
        <v>0.16909090909090907</v>
      </c>
      <c r="L120" s="5"/>
      <c r="M120" s="20"/>
      <c r="N120" s="3"/>
      <c r="O120" s="5"/>
      <c r="W120" s="31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3"/>
      <c r="AJ120" s="3"/>
    </row>
    <row r="121" spans="1:36" ht="12.75" customHeight="1">
      <c r="A121" s="35" t="s">
        <v>28</v>
      </c>
      <c r="B121" s="35"/>
      <c r="C121" s="35"/>
      <c r="D121" s="36"/>
      <c r="E121" s="36"/>
      <c r="G121" s="37">
        <f>((H111*5)+(H112*6)+(H113*7)+(H114*8)+(H115*9)+(H118*12))/H120</f>
        <v>6.4384615384615387</v>
      </c>
      <c r="I121" s="5"/>
      <c r="J121" s="5"/>
      <c r="L121" s="5"/>
      <c r="M121" s="6"/>
      <c r="N121" s="6"/>
      <c r="O121" s="5"/>
      <c r="W121" s="32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ht="12.75" customHeight="1">
      <c r="I122" s="5"/>
      <c r="J122" s="5"/>
      <c r="L122" s="5"/>
      <c r="M122" s="6"/>
      <c r="N122" s="6"/>
      <c r="O122" s="5"/>
      <c r="W122" s="32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ht="12.75" customHeight="1">
      <c r="I123" s="5"/>
      <c r="J123" s="5"/>
      <c r="L123" s="5"/>
      <c r="M123" s="6"/>
      <c r="N123" s="6"/>
      <c r="O123" s="5"/>
      <c r="W123" s="32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ht="12.75" customHeight="1">
      <c r="A124" s="44" t="s">
        <v>49</v>
      </c>
      <c r="I124" s="5"/>
      <c r="J124" s="5"/>
      <c r="L124" s="5"/>
      <c r="M124" s="6"/>
      <c r="N124" s="6"/>
      <c r="O124" s="5"/>
      <c r="W124" s="44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3"/>
      <c r="AJ124" s="3"/>
    </row>
    <row r="125" spans="1:36" ht="25.5" customHeight="1">
      <c r="B125" s="185" t="s">
        <v>1</v>
      </c>
      <c r="C125" s="186"/>
      <c r="D125" s="186"/>
      <c r="E125" s="186"/>
      <c r="F125" s="186"/>
      <c r="G125" s="186"/>
      <c r="I125" s="7" t="s">
        <v>2</v>
      </c>
      <c r="J125" s="7" t="s">
        <v>3</v>
      </c>
      <c r="K125" s="8" t="s">
        <v>4</v>
      </c>
      <c r="L125" s="7" t="s">
        <v>5</v>
      </c>
      <c r="M125" s="9" t="s">
        <v>6</v>
      </c>
      <c r="N125" s="9" t="s">
        <v>7</v>
      </c>
      <c r="O125" s="10" t="s">
        <v>8</v>
      </c>
      <c r="W125" s="32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ht="12.75" customHeight="1">
      <c r="A126" s="12" t="s">
        <v>9</v>
      </c>
      <c r="B126" s="13">
        <v>1</v>
      </c>
      <c r="C126" s="13">
        <v>2</v>
      </c>
      <c r="D126" s="13">
        <v>3</v>
      </c>
      <c r="E126" s="13">
        <v>4</v>
      </c>
      <c r="F126" s="13">
        <v>5</v>
      </c>
      <c r="G126" s="13">
        <v>6</v>
      </c>
      <c r="H126" s="14" t="s">
        <v>10</v>
      </c>
      <c r="I126" s="41"/>
      <c r="J126" s="15"/>
      <c r="K126" s="16"/>
      <c r="L126" s="17"/>
      <c r="M126" s="6"/>
      <c r="N126" s="6"/>
      <c r="O126" s="5"/>
      <c r="W126" s="4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3"/>
      <c r="AJ126" s="3"/>
    </row>
    <row r="127" spans="1:36" ht="12.75" customHeight="1">
      <c r="A127" s="27" t="s">
        <v>13</v>
      </c>
      <c r="B127" s="13">
        <v>59</v>
      </c>
      <c r="C127" s="13"/>
      <c r="D127" s="13"/>
      <c r="E127" s="13"/>
      <c r="F127" s="13"/>
      <c r="G127" s="13"/>
      <c r="H127" s="19"/>
      <c r="I127" s="41"/>
      <c r="J127" s="15"/>
      <c r="K127" s="16"/>
      <c r="L127" s="17"/>
      <c r="M127" s="20">
        <f>B127</f>
        <v>59</v>
      </c>
      <c r="N127" s="6"/>
      <c r="O127" s="5"/>
      <c r="W127" s="31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>
      <c r="A128" s="27" t="s">
        <v>14</v>
      </c>
      <c r="B128" s="13"/>
      <c r="C128" s="13">
        <v>34</v>
      </c>
      <c r="D128" s="13"/>
      <c r="E128" s="13"/>
      <c r="F128" s="13"/>
      <c r="G128" s="13"/>
      <c r="H128" s="19"/>
      <c r="I128" s="41"/>
      <c r="J128" s="15"/>
      <c r="K128" s="16"/>
      <c r="L128" s="17">
        <f>C128/B127</f>
        <v>0.57627118644067798</v>
      </c>
      <c r="M128" s="20">
        <v>34</v>
      </c>
      <c r="N128" s="3">
        <f t="shared" ref="N128:N133" si="53">M128/M127</f>
        <v>0.57627118644067798</v>
      </c>
      <c r="O128" s="5">
        <f t="shared" ref="O128:O133" si="54">100%-N128</f>
        <v>0.42372881355932202</v>
      </c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>
      <c r="A129" s="27" t="s">
        <v>15</v>
      </c>
      <c r="B129" s="13"/>
      <c r="C129" s="13"/>
      <c r="D129" s="13">
        <v>15</v>
      </c>
      <c r="E129" s="13"/>
      <c r="F129" s="13"/>
      <c r="G129" s="13"/>
      <c r="H129" s="19"/>
      <c r="I129" s="41"/>
      <c r="J129" s="15"/>
      <c r="K129" s="16"/>
      <c r="L129" s="17">
        <f>D129/C128</f>
        <v>0.44117647058823528</v>
      </c>
      <c r="M129" s="20">
        <v>23</v>
      </c>
      <c r="N129" s="3">
        <f t="shared" si="53"/>
        <v>0.67647058823529416</v>
      </c>
      <c r="O129" s="5">
        <f t="shared" si="54"/>
        <v>0.32352941176470584</v>
      </c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>
      <c r="A130" s="27" t="s">
        <v>16</v>
      </c>
      <c r="B130" s="13"/>
      <c r="C130" s="13"/>
      <c r="D130" s="13"/>
      <c r="E130" s="13">
        <v>38</v>
      </c>
      <c r="F130" s="13"/>
      <c r="G130" s="13"/>
      <c r="H130" s="19"/>
      <c r="I130" s="41"/>
      <c r="J130" s="15"/>
      <c r="K130" s="16"/>
      <c r="L130" s="17">
        <f>E130/D129</f>
        <v>2.5333333333333332</v>
      </c>
      <c r="M130" s="20">
        <v>17</v>
      </c>
      <c r="N130" s="3">
        <f t="shared" si="53"/>
        <v>0.73913043478260865</v>
      </c>
      <c r="O130" s="5">
        <f t="shared" si="54"/>
        <v>0.26086956521739135</v>
      </c>
      <c r="W130" s="31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3"/>
      <c r="AJ130" s="3"/>
    </row>
    <row r="131" spans="1:36" ht="12.75" customHeight="1">
      <c r="A131" s="27" t="s">
        <v>17</v>
      </c>
      <c r="B131" s="13"/>
      <c r="C131" s="13"/>
      <c r="D131" s="13"/>
      <c r="E131" s="13"/>
      <c r="F131" s="13">
        <v>8</v>
      </c>
      <c r="G131" s="13"/>
      <c r="H131" s="19"/>
      <c r="I131" s="41"/>
      <c r="J131" s="15"/>
      <c r="K131" s="16"/>
      <c r="L131" s="17">
        <f>F131/E130</f>
        <v>0.21052631578947367</v>
      </c>
      <c r="M131" s="20">
        <v>15</v>
      </c>
      <c r="N131" s="3">
        <f t="shared" si="53"/>
        <v>0.88235294117647056</v>
      </c>
      <c r="O131" s="5">
        <f t="shared" si="54"/>
        <v>0.11764705882352944</v>
      </c>
      <c r="W131" s="31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>
      <c r="A132" s="27" t="s">
        <v>18</v>
      </c>
      <c r="B132" s="13"/>
      <c r="C132" s="13"/>
      <c r="D132" s="13"/>
      <c r="E132" s="13"/>
      <c r="F132" s="13"/>
      <c r="G132" s="13">
        <v>8</v>
      </c>
      <c r="H132" s="19">
        <v>5</v>
      </c>
      <c r="I132" s="41"/>
      <c r="J132" s="15"/>
      <c r="K132" s="16"/>
      <c r="L132" s="17">
        <f>G132/F131</f>
        <v>1</v>
      </c>
      <c r="M132" s="20">
        <v>13</v>
      </c>
      <c r="N132" s="3">
        <f t="shared" si="53"/>
        <v>0.8666666666666667</v>
      </c>
      <c r="O132" s="5">
        <f t="shared" si="54"/>
        <v>0.1333333333333333</v>
      </c>
      <c r="W132" s="31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3"/>
      <c r="AJ132" s="3"/>
    </row>
    <row r="133" spans="1:36" ht="12.75" customHeight="1">
      <c r="A133" s="27" t="s">
        <v>19</v>
      </c>
      <c r="B133" s="13"/>
      <c r="C133" s="13"/>
      <c r="D133" s="13"/>
      <c r="E133" s="13"/>
      <c r="F133" s="13"/>
      <c r="G133" s="13">
        <v>3</v>
      </c>
      <c r="H133" s="19">
        <v>2</v>
      </c>
      <c r="I133" s="41"/>
      <c r="J133" s="15"/>
      <c r="K133" s="16"/>
      <c r="L133" s="17"/>
      <c r="M133" s="20">
        <v>5</v>
      </c>
      <c r="N133" s="3">
        <f t="shared" si="53"/>
        <v>0.38461538461538464</v>
      </c>
      <c r="O133" s="5">
        <f t="shared" si="54"/>
        <v>0.61538461538461542</v>
      </c>
      <c r="W133" s="31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3"/>
      <c r="AJ133" s="3"/>
    </row>
    <row r="134" spans="1:36" ht="12.75" customHeight="1">
      <c r="A134" s="27" t="s">
        <v>20</v>
      </c>
      <c r="B134" s="32"/>
      <c r="C134" s="32"/>
      <c r="D134" s="32"/>
      <c r="E134" s="32"/>
      <c r="F134" s="32"/>
      <c r="G134" s="32">
        <v>3</v>
      </c>
      <c r="H134" s="33">
        <v>2</v>
      </c>
      <c r="I134" s="5"/>
      <c r="J134" s="5"/>
      <c r="K134" s="32"/>
      <c r="L134" s="5"/>
      <c r="M134" s="20"/>
      <c r="N134" s="3"/>
      <c r="O134" s="5"/>
      <c r="W134" s="31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3"/>
      <c r="AJ134" s="3"/>
    </row>
    <row r="135" spans="1:36" ht="12.75" customHeight="1">
      <c r="A135" s="31" t="s">
        <v>21</v>
      </c>
      <c r="B135" s="32"/>
      <c r="C135" s="32"/>
      <c r="D135" s="32"/>
      <c r="E135" s="32"/>
      <c r="F135" s="32"/>
      <c r="G135" s="32">
        <v>1</v>
      </c>
      <c r="H135" s="33"/>
      <c r="I135" s="5"/>
      <c r="J135" s="5"/>
      <c r="K135" s="32"/>
      <c r="L135" s="5"/>
      <c r="M135" s="20">
        <v>1</v>
      </c>
      <c r="N135" s="3"/>
      <c r="O135" s="5"/>
      <c r="W135" s="31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3"/>
      <c r="AJ135" s="3"/>
    </row>
    <row r="136" spans="1:36" ht="12.75" customHeight="1">
      <c r="A136" s="31" t="s">
        <v>22</v>
      </c>
      <c r="B136" s="32"/>
      <c r="C136" s="32"/>
      <c r="D136" s="32"/>
      <c r="E136" s="32"/>
      <c r="F136" s="32"/>
      <c r="G136" s="32">
        <v>1</v>
      </c>
      <c r="H136" s="33"/>
      <c r="I136" s="5"/>
      <c r="J136" s="5"/>
      <c r="K136" s="32"/>
      <c r="L136" s="5"/>
      <c r="M136" s="20">
        <v>1</v>
      </c>
      <c r="N136" s="3"/>
      <c r="O136" s="5"/>
      <c r="W136" s="31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3"/>
      <c r="AJ136" s="3"/>
    </row>
    <row r="137" spans="1:36" ht="12.75" customHeight="1">
      <c r="A137" s="27" t="s">
        <v>33</v>
      </c>
      <c r="B137" s="32"/>
      <c r="C137" s="32"/>
      <c r="D137" s="32"/>
      <c r="E137" s="32"/>
      <c r="F137" s="32"/>
      <c r="G137" s="32"/>
      <c r="H137" s="33"/>
      <c r="I137" s="5"/>
      <c r="J137" s="5"/>
      <c r="K137" s="32"/>
      <c r="L137" s="5"/>
      <c r="M137" s="20"/>
      <c r="N137" s="3"/>
      <c r="O137" s="5"/>
      <c r="W137" s="31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3"/>
      <c r="AJ137" s="3"/>
    </row>
    <row r="138" spans="1:36" ht="12.75" customHeight="1">
      <c r="A138" s="31" t="s">
        <v>34</v>
      </c>
      <c r="B138" s="32"/>
      <c r="C138" s="32"/>
      <c r="D138" s="32"/>
      <c r="E138" s="32"/>
      <c r="F138" s="32"/>
      <c r="G138" s="32"/>
      <c r="H138" s="33"/>
      <c r="I138" s="5"/>
      <c r="J138" s="5"/>
      <c r="K138" s="32"/>
      <c r="L138" s="5"/>
      <c r="M138" s="20"/>
      <c r="N138" s="3"/>
      <c r="O138" s="5"/>
      <c r="W138" s="31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3"/>
      <c r="AJ138" s="3"/>
    </row>
    <row r="139" spans="1:36" ht="12.75" customHeight="1">
      <c r="A139" s="31" t="s">
        <v>36</v>
      </c>
      <c r="B139" s="32"/>
      <c r="C139" s="32"/>
      <c r="D139" s="32"/>
      <c r="E139" s="32"/>
      <c r="F139" s="32">
        <v>1</v>
      </c>
      <c r="G139" s="32"/>
      <c r="H139" s="33"/>
      <c r="I139" s="5"/>
      <c r="J139" s="5"/>
      <c r="K139" s="32"/>
      <c r="L139" s="5"/>
      <c r="M139" s="20">
        <v>1</v>
      </c>
      <c r="N139" s="3"/>
      <c r="O139" s="5"/>
      <c r="W139" s="31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3"/>
      <c r="AJ139" s="3"/>
    </row>
    <row r="140" spans="1:36" ht="12.75" customHeight="1">
      <c r="H140" s="32">
        <f>SUM(H132:H134)</f>
        <v>9</v>
      </c>
      <c r="I140" s="5">
        <f>H132/B127</f>
        <v>8.4745762711864403E-2</v>
      </c>
      <c r="J140" s="5">
        <f>H140/B127</f>
        <v>0.15254237288135594</v>
      </c>
      <c r="K140" s="5">
        <f>J140-I140</f>
        <v>6.7796610169491539E-2</v>
      </c>
      <c r="L140" s="5"/>
      <c r="M140" s="6"/>
      <c r="N140" s="6"/>
      <c r="O140" s="5"/>
      <c r="W140" s="32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ht="12.75" customHeight="1">
      <c r="A141" s="35" t="s">
        <v>28</v>
      </c>
      <c r="B141" s="35"/>
      <c r="C141" s="35"/>
      <c r="D141" s="36"/>
      <c r="E141" s="36"/>
      <c r="G141" s="37">
        <f>((H132*6)+(H133*7)+(H134*8))/H140</f>
        <v>6.666666666666667</v>
      </c>
      <c r="I141" s="5"/>
      <c r="J141" s="5"/>
      <c r="L141" s="5"/>
      <c r="M141" s="6"/>
      <c r="N141" s="6"/>
      <c r="O141" s="5"/>
      <c r="W141" s="32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ht="12.75" customHeight="1">
      <c r="I142" s="5"/>
      <c r="J142" s="5"/>
      <c r="L142" s="5"/>
      <c r="M142" s="6"/>
      <c r="N142" s="6"/>
      <c r="O142" s="5"/>
      <c r="W142" s="32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ht="12.75" customHeight="1">
      <c r="A143" s="44" t="s">
        <v>50</v>
      </c>
      <c r="I143" s="5"/>
      <c r="J143" s="5"/>
      <c r="L143" s="5"/>
      <c r="M143" s="6"/>
      <c r="N143" s="6"/>
      <c r="O143" s="5"/>
      <c r="W143" s="44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3"/>
      <c r="AJ143" s="3"/>
    </row>
    <row r="144" spans="1:36" ht="25.5" customHeight="1">
      <c r="B144" s="185" t="s">
        <v>1</v>
      </c>
      <c r="C144" s="186"/>
      <c r="D144" s="186"/>
      <c r="E144" s="186"/>
      <c r="F144" s="186"/>
      <c r="G144" s="186"/>
      <c r="I144" s="7" t="s">
        <v>2</v>
      </c>
      <c r="J144" s="7" t="s">
        <v>3</v>
      </c>
      <c r="K144" s="8" t="s">
        <v>4</v>
      </c>
      <c r="L144" s="7" t="s">
        <v>5</v>
      </c>
      <c r="M144" s="9" t="s">
        <v>6</v>
      </c>
      <c r="N144" s="9" t="s">
        <v>7</v>
      </c>
      <c r="O144" s="10" t="s">
        <v>8</v>
      </c>
      <c r="W144" s="32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ht="12.75" customHeight="1">
      <c r="A145" s="12" t="s">
        <v>9</v>
      </c>
      <c r="B145" s="13">
        <v>1</v>
      </c>
      <c r="C145" s="13">
        <v>2</v>
      </c>
      <c r="D145" s="13">
        <v>3</v>
      </c>
      <c r="E145" s="13">
        <v>4</v>
      </c>
      <c r="F145" s="13">
        <v>5</v>
      </c>
      <c r="G145" s="13">
        <v>6</v>
      </c>
      <c r="H145" s="14" t="s">
        <v>10</v>
      </c>
      <c r="I145" s="41"/>
      <c r="J145" s="15"/>
      <c r="K145" s="16"/>
      <c r="L145" s="17"/>
      <c r="M145" s="6"/>
      <c r="N145" s="6"/>
      <c r="O145" s="5"/>
      <c r="W145" s="4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3"/>
      <c r="AJ145" s="3"/>
    </row>
    <row r="146" spans="1:36" ht="12.75" customHeight="1">
      <c r="A146" s="27" t="s">
        <v>14</v>
      </c>
      <c r="B146" s="13">
        <v>644</v>
      </c>
      <c r="C146" s="13"/>
      <c r="D146" s="13"/>
      <c r="E146" s="13"/>
      <c r="F146" s="13"/>
      <c r="G146" s="13"/>
      <c r="H146" s="19"/>
      <c r="I146" s="41"/>
      <c r="J146" s="15"/>
      <c r="K146" s="16"/>
      <c r="L146" s="17"/>
      <c r="M146" s="20">
        <f>B146</f>
        <v>644</v>
      </c>
      <c r="N146" s="6"/>
      <c r="O146" s="5"/>
      <c r="W146" s="31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>
      <c r="A147" s="27" t="s">
        <v>15</v>
      </c>
      <c r="B147" s="13"/>
      <c r="C147" s="13">
        <v>423</v>
      </c>
      <c r="D147" s="13"/>
      <c r="E147" s="13"/>
      <c r="F147" s="13"/>
      <c r="G147" s="13"/>
      <c r="H147" s="19"/>
      <c r="I147" s="41"/>
      <c r="J147" s="15"/>
      <c r="K147" s="16"/>
      <c r="L147" s="17">
        <f>C147/B146</f>
        <v>0.65683229813664601</v>
      </c>
      <c r="M147" s="20">
        <v>431</v>
      </c>
      <c r="N147" s="3">
        <f t="shared" ref="N147:N151" si="55">M147/M146</f>
        <v>0.66925465838509313</v>
      </c>
      <c r="O147" s="5">
        <f t="shared" ref="O147:O151" si="56">100%-N147</f>
        <v>0.33074534161490687</v>
      </c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>
      <c r="A148" s="27" t="s">
        <v>16</v>
      </c>
      <c r="B148" s="13"/>
      <c r="C148" s="13"/>
      <c r="D148" s="13">
        <v>423</v>
      </c>
      <c r="E148" s="13"/>
      <c r="F148" s="13"/>
      <c r="G148" s="13"/>
      <c r="H148" s="19"/>
      <c r="I148" s="41"/>
      <c r="J148" s="15"/>
      <c r="K148" s="16"/>
      <c r="L148" s="17">
        <f>D148/C147</f>
        <v>1</v>
      </c>
      <c r="M148" s="20">
        <v>510</v>
      </c>
      <c r="N148" s="3">
        <f t="shared" si="55"/>
        <v>1.1832946635730859</v>
      </c>
      <c r="O148" s="5">
        <f t="shared" si="56"/>
        <v>-0.18329466357308588</v>
      </c>
      <c r="W148" s="31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3"/>
      <c r="AJ148" s="3"/>
    </row>
    <row r="149" spans="1:36" ht="12.75" customHeight="1">
      <c r="A149" s="27" t="s">
        <v>17</v>
      </c>
      <c r="B149" s="13"/>
      <c r="C149" s="13"/>
      <c r="D149" s="13"/>
      <c r="E149" s="13">
        <v>271</v>
      </c>
      <c r="F149" s="13"/>
      <c r="G149" s="13"/>
      <c r="H149" s="19">
        <v>1</v>
      </c>
      <c r="I149" s="41"/>
      <c r="J149" s="15"/>
      <c r="K149" s="16"/>
      <c r="L149" s="17">
        <f>E149/D148</f>
        <v>0.640661938534279</v>
      </c>
      <c r="M149" s="20">
        <v>326</v>
      </c>
      <c r="N149" s="3">
        <f t="shared" si="55"/>
        <v>0.63921568627450975</v>
      </c>
      <c r="O149" s="5">
        <f t="shared" si="56"/>
        <v>0.36078431372549025</v>
      </c>
      <c r="W149" s="31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>
      <c r="A150" s="27" t="s">
        <v>18</v>
      </c>
      <c r="B150" s="13"/>
      <c r="C150" s="13"/>
      <c r="D150" s="13"/>
      <c r="E150" s="13"/>
      <c r="F150" s="13">
        <v>242</v>
      </c>
      <c r="G150" s="13"/>
      <c r="H150" s="19">
        <v>4</v>
      </c>
      <c r="I150" s="41"/>
      <c r="J150" s="15"/>
      <c r="K150" s="16"/>
      <c r="L150" s="17">
        <f>F150/E149</f>
        <v>0.8929889298892989</v>
      </c>
      <c r="M150" s="20">
        <v>302</v>
      </c>
      <c r="N150" s="3">
        <f t="shared" si="55"/>
        <v>0.92638036809815949</v>
      </c>
      <c r="O150" s="5">
        <f t="shared" si="56"/>
        <v>7.361963190184051E-2</v>
      </c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>
      <c r="A151" s="62" t="s">
        <v>19</v>
      </c>
      <c r="B151" s="13"/>
      <c r="C151" s="13"/>
      <c r="D151" s="13"/>
      <c r="E151" s="13"/>
      <c r="F151" s="13"/>
      <c r="G151" s="13">
        <v>242</v>
      </c>
      <c r="H151" s="33">
        <v>163</v>
      </c>
      <c r="I151" s="41"/>
      <c r="J151" s="15"/>
      <c r="K151" s="16"/>
      <c r="L151" s="17">
        <f>G151/F150</f>
        <v>1</v>
      </c>
      <c r="M151" s="20">
        <v>272</v>
      </c>
      <c r="N151" s="3">
        <f t="shared" si="55"/>
        <v>0.90066225165562919</v>
      </c>
      <c r="O151" s="5">
        <f t="shared" si="56"/>
        <v>9.9337748344370813E-2</v>
      </c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>
      <c r="A152" s="27" t="s">
        <v>20</v>
      </c>
      <c r="B152" s="32"/>
      <c r="C152" s="32"/>
      <c r="D152" s="32"/>
      <c r="E152" s="32"/>
      <c r="F152" s="32"/>
      <c r="G152" s="32">
        <v>51</v>
      </c>
      <c r="H152" s="33">
        <v>33</v>
      </c>
      <c r="I152" s="5"/>
      <c r="J152" s="5"/>
      <c r="K152" s="32"/>
      <c r="L152" s="5"/>
      <c r="M152" s="20">
        <v>56</v>
      </c>
      <c r="N152" s="3"/>
      <c r="O152" s="5"/>
      <c r="W152" s="31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3"/>
      <c r="AJ152" s="3"/>
    </row>
    <row r="153" spans="1:36" ht="12.75" customHeight="1">
      <c r="A153" s="31" t="s">
        <v>21</v>
      </c>
      <c r="B153" s="32"/>
      <c r="C153" s="32"/>
      <c r="D153" s="32"/>
      <c r="E153" s="32"/>
      <c r="F153" s="32"/>
      <c r="G153" s="32">
        <v>13</v>
      </c>
      <c r="H153" s="33">
        <v>8</v>
      </c>
      <c r="I153" s="5"/>
      <c r="J153" s="5"/>
      <c r="K153" s="32"/>
      <c r="L153" s="5"/>
      <c r="M153" s="20">
        <v>14</v>
      </c>
      <c r="N153" s="3"/>
      <c r="O153" s="5"/>
      <c r="W153" s="31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3"/>
      <c r="AJ153" s="3"/>
    </row>
    <row r="154" spans="1:36" ht="12.75" customHeight="1">
      <c r="A154" s="31" t="s">
        <v>22</v>
      </c>
      <c r="B154" s="32"/>
      <c r="C154" s="32"/>
      <c r="D154" s="32"/>
      <c r="E154" s="32"/>
      <c r="F154" s="32"/>
      <c r="G154" s="32">
        <v>20</v>
      </c>
      <c r="H154" s="33">
        <v>3</v>
      </c>
      <c r="I154" s="5"/>
      <c r="J154" s="5"/>
      <c r="K154" s="32"/>
      <c r="L154" s="5"/>
      <c r="M154" s="20">
        <v>22</v>
      </c>
      <c r="N154" s="3"/>
      <c r="O154" s="5"/>
      <c r="W154" s="31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3"/>
      <c r="AJ154" s="3"/>
    </row>
    <row r="155" spans="1:36" ht="12.75" customHeight="1">
      <c r="A155" s="31" t="s">
        <v>33</v>
      </c>
      <c r="B155" s="32"/>
      <c r="C155" s="32"/>
      <c r="D155" s="32"/>
      <c r="E155" s="32"/>
      <c r="F155" s="32"/>
      <c r="G155" s="32">
        <v>2</v>
      </c>
      <c r="H155" s="33">
        <v>3</v>
      </c>
      <c r="I155" s="5"/>
      <c r="J155" s="5"/>
      <c r="K155" s="32"/>
      <c r="L155" s="5"/>
      <c r="M155" s="20">
        <v>4</v>
      </c>
      <c r="N155" s="3"/>
      <c r="O155" s="5"/>
      <c r="W155" s="31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3"/>
      <c r="AJ155" s="3"/>
    </row>
    <row r="156" spans="1:36" ht="12.75" customHeight="1">
      <c r="A156" s="31" t="s">
        <v>34</v>
      </c>
      <c r="B156" s="32"/>
      <c r="C156" s="32"/>
      <c r="D156" s="32">
        <v>1</v>
      </c>
      <c r="E156" s="32"/>
      <c r="F156" s="32"/>
      <c r="G156" s="32"/>
      <c r="H156" s="33"/>
      <c r="I156" s="5"/>
      <c r="J156" s="5"/>
      <c r="K156" s="32"/>
      <c r="L156" s="5"/>
      <c r="M156" s="20"/>
      <c r="N156" s="3"/>
      <c r="O156" s="5"/>
      <c r="W156" s="31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3"/>
      <c r="AJ156" s="3"/>
    </row>
    <row r="157" spans="1:36" ht="12.75" customHeight="1">
      <c r="A157" s="31" t="s">
        <v>36</v>
      </c>
      <c r="B157" s="32"/>
      <c r="C157" s="32"/>
      <c r="D157" s="32"/>
      <c r="E157" s="32"/>
      <c r="F157" s="32"/>
      <c r="G157" s="32">
        <v>2</v>
      </c>
      <c r="H157" s="33"/>
      <c r="I157" s="5"/>
      <c r="J157" s="5"/>
      <c r="K157" s="32"/>
      <c r="L157" s="5"/>
      <c r="M157" s="20">
        <v>2</v>
      </c>
      <c r="N157" s="3"/>
      <c r="O157" s="5"/>
      <c r="W157" s="31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3"/>
      <c r="AJ157" s="3"/>
    </row>
    <row r="158" spans="1:36" ht="12.75" customHeight="1">
      <c r="A158" s="31" t="s">
        <v>37</v>
      </c>
      <c r="B158" s="32"/>
      <c r="C158" s="32"/>
      <c r="D158" s="32"/>
      <c r="E158" s="32"/>
      <c r="F158" s="32"/>
      <c r="G158" s="32">
        <v>2</v>
      </c>
      <c r="H158" s="33">
        <v>1</v>
      </c>
      <c r="I158" s="5"/>
      <c r="J158" s="5"/>
      <c r="K158" s="32"/>
      <c r="L158" s="5"/>
      <c r="M158" s="20">
        <v>2</v>
      </c>
      <c r="N158" s="3"/>
      <c r="O158" s="5"/>
      <c r="W158" s="31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3"/>
      <c r="AJ158" s="3"/>
    </row>
    <row r="159" spans="1:36" ht="12.75" customHeight="1">
      <c r="A159" s="31" t="s">
        <v>38</v>
      </c>
      <c r="B159" s="32"/>
      <c r="C159" s="32"/>
      <c r="D159" s="32"/>
      <c r="E159" s="32"/>
      <c r="F159" s="32"/>
      <c r="G159" s="32">
        <v>1</v>
      </c>
      <c r="H159" s="33">
        <v>1</v>
      </c>
      <c r="I159" s="5"/>
      <c r="J159" s="5"/>
      <c r="K159" s="32"/>
      <c r="L159" s="5"/>
      <c r="M159" s="20">
        <v>1</v>
      </c>
      <c r="N159" s="3"/>
      <c r="O159" s="5"/>
      <c r="W159" s="31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3"/>
      <c r="AJ159" s="3"/>
    </row>
    <row r="160" spans="1:36" ht="12.75" customHeight="1">
      <c r="A160" s="31"/>
      <c r="B160" s="32"/>
      <c r="C160" s="32"/>
      <c r="D160" s="32"/>
      <c r="E160" s="32"/>
      <c r="F160" s="32"/>
      <c r="G160" s="37">
        <f>((H149*4)+(H150*5)+(H151*6)+(H152*7)+(H153*8)+(H154*9)+(H155*10))/H160</f>
        <v>6.2396313364055302</v>
      </c>
      <c r="H160" s="32">
        <f>SUM(H149:H159)</f>
        <v>217</v>
      </c>
      <c r="I160" s="5">
        <f>H151/B146</f>
        <v>0.25310559006211181</v>
      </c>
      <c r="J160" s="5">
        <f>H160/B146</f>
        <v>0.33695652173913043</v>
      </c>
      <c r="K160" s="5">
        <f>J160-I160</f>
        <v>8.3850931677018625E-2</v>
      </c>
      <c r="L160" s="5"/>
      <c r="M160" s="20"/>
      <c r="N160" s="3"/>
      <c r="O160" s="5"/>
      <c r="W160" s="31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>
      <c r="A161" s="35" t="s">
        <v>28</v>
      </c>
      <c r="B161" s="35"/>
      <c r="C161" s="35"/>
      <c r="D161" s="36"/>
      <c r="E161" s="36"/>
      <c r="I161" s="5"/>
      <c r="J161" s="5"/>
      <c r="L161" s="5"/>
      <c r="M161" s="6"/>
      <c r="N161" s="6"/>
      <c r="O161" s="5"/>
      <c r="W161" s="32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ht="12.75" customHeight="1">
      <c r="I162" s="5"/>
      <c r="J162" s="5"/>
      <c r="L162" s="5"/>
      <c r="M162" s="6"/>
      <c r="N162" s="6"/>
      <c r="O162" s="5"/>
      <c r="W162" s="32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ht="12.75" customHeight="1">
      <c r="A163" s="44" t="s">
        <v>51</v>
      </c>
      <c r="I163" s="5"/>
      <c r="J163" s="5"/>
      <c r="L163" s="5"/>
      <c r="M163" s="6"/>
      <c r="N163" s="6"/>
      <c r="O163" s="5"/>
      <c r="W163" s="44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3"/>
      <c r="AJ163" s="3"/>
    </row>
    <row r="164" spans="1:36" ht="25.5" customHeight="1">
      <c r="B164" s="185" t="s">
        <v>1</v>
      </c>
      <c r="C164" s="186"/>
      <c r="D164" s="186"/>
      <c r="E164" s="186"/>
      <c r="F164" s="186"/>
      <c r="G164" s="186"/>
      <c r="I164" s="7" t="s">
        <v>2</v>
      </c>
      <c r="J164" s="7" t="s">
        <v>3</v>
      </c>
      <c r="K164" s="8" t="s">
        <v>4</v>
      </c>
      <c r="L164" s="7" t="s">
        <v>5</v>
      </c>
      <c r="M164" s="9" t="s">
        <v>6</v>
      </c>
      <c r="N164" s="9" t="s">
        <v>7</v>
      </c>
      <c r="O164" s="10" t="s">
        <v>8</v>
      </c>
      <c r="W164" s="32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ht="12.75" customHeight="1">
      <c r="A165" s="12" t="s">
        <v>9</v>
      </c>
      <c r="B165" s="13">
        <v>1</v>
      </c>
      <c r="C165" s="13">
        <v>2</v>
      </c>
      <c r="D165" s="13">
        <v>3</v>
      </c>
      <c r="E165" s="13">
        <v>4</v>
      </c>
      <c r="F165" s="13">
        <v>5</v>
      </c>
      <c r="G165" s="13">
        <v>6</v>
      </c>
      <c r="H165" s="14" t="s">
        <v>10</v>
      </c>
      <c r="I165" s="41"/>
      <c r="J165" s="15"/>
      <c r="K165" s="16"/>
      <c r="L165" s="17"/>
      <c r="M165" s="6"/>
      <c r="N165" s="6"/>
      <c r="O165" s="5"/>
      <c r="W165" s="4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3"/>
      <c r="AJ165" s="3"/>
    </row>
    <row r="166" spans="1:36" ht="12.75" customHeight="1">
      <c r="A166" s="27" t="s">
        <v>15</v>
      </c>
      <c r="B166" s="13">
        <v>100</v>
      </c>
      <c r="C166" s="13"/>
      <c r="D166" s="13"/>
      <c r="E166" s="13"/>
      <c r="F166" s="13"/>
      <c r="G166" s="13"/>
      <c r="H166" s="19"/>
      <c r="I166" s="41"/>
      <c r="J166" s="15"/>
      <c r="K166" s="16"/>
      <c r="L166" s="17"/>
      <c r="M166" s="20">
        <f>B166</f>
        <v>100</v>
      </c>
      <c r="N166" s="6"/>
      <c r="O166" s="5"/>
      <c r="W166" s="31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>
      <c r="A167" s="27" t="s">
        <v>16</v>
      </c>
      <c r="B167" s="13"/>
      <c r="C167" s="13">
        <v>79</v>
      </c>
      <c r="D167" s="13"/>
      <c r="E167" s="13"/>
      <c r="F167" s="13"/>
      <c r="G167" s="13"/>
      <c r="H167" s="19"/>
      <c r="I167" s="41"/>
      <c r="J167" s="15"/>
      <c r="K167" s="16"/>
      <c r="L167" s="17">
        <f>C167/B166</f>
        <v>0.79</v>
      </c>
      <c r="M167" s="20">
        <v>100</v>
      </c>
      <c r="N167" s="3">
        <f t="shared" ref="N167:N171" si="57">M167/M166</f>
        <v>1</v>
      </c>
      <c r="O167" s="5">
        <f t="shared" ref="O167:O171" si="58">100%-N167</f>
        <v>0</v>
      </c>
      <c r="W167" s="31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3"/>
      <c r="AJ167" s="3"/>
    </row>
    <row r="168" spans="1:36" ht="12.75" customHeight="1">
      <c r="A168" s="27" t="s">
        <v>17</v>
      </c>
      <c r="B168" s="13"/>
      <c r="C168" s="13"/>
      <c r="D168" s="13">
        <v>34</v>
      </c>
      <c r="E168" s="13"/>
      <c r="F168" s="13"/>
      <c r="G168" s="13"/>
      <c r="H168" s="19"/>
      <c r="I168" s="41"/>
      <c r="J168" s="15"/>
      <c r="K168" s="16"/>
      <c r="L168" s="17">
        <f>D168/C167</f>
        <v>0.43037974683544306</v>
      </c>
      <c r="M168" s="20">
        <v>37</v>
      </c>
      <c r="N168" s="3">
        <f t="shared" si="57"/>
        <v>0.37</v>
      </c>
      <c r="O168" s="5">
        <f t="shared" si="58"/>
        <v>0.63</v>
      </c>
      <c r="W168" s="31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3"/>
      <c r="AJ168" s="3"/>
    </row>
    <row r="169" spans="1:36" ht="12.75" customHeight="1">
      <c r="A169" s="27" t="s">
        <v>18</v>
      </c>
      <c r="B169" s="13"/>
      <c r="C169" s="13"/>
      <c r="D169" s="13"/>
      <c r="E169" s="13">
        <v>26</v>
      </c>
      <c r="F169" s="13"/>
      <c r="G169" s="13"/>
      <c r="H169" s="19"/>
      <c r="I169" s="41"/>
      <c r="J169" s="15"/>
      <c r="K169" s="16"/>
      <c r="L169" s="17">
        <f>E169/D168</f>
        <v>0.76470588235294112</v>
      </c>
      <c r="M169" s="20">
        <v>33</v>
      </c>
      <c r="N169" s="3">
        <f t="shared" si="57"/>
        <v>0.89189189189189189</v>
      </c>
      <c r="O169" s="5">
        <f t="shared" si="58"/>
        <v>0.10810810810810811</v>
      </c>
      <c r="W169" s="31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3"/>
      <c r="AJ169" s="3"/>
    </row>
    <row r="170" spans="1:36" ht="12.75" customHeight="1">
      <c r="A170" s="62" t="s">
        <v>19</v>
      </c>
      <c r="B170" s="13"/>
      <c r="C170" s="13"/>
      <c r="D170" s="13"/>
      <c r="E170" s="13"/>
      <c r="F170" s="13">
        <v>25</v>
      </c>
      <c r="G170" s="13"/>
      <c r="H170" s="19"/>
      <c r="I170" s="41"/>
      <c r="J170" s="15"/>
      <c r="K170" s="16"/>
      <c r="L170" s="17">
        <f>F170/E169</f>
        <v>0.96153846153846156</v>
      </c>
      <c r="M170" s="20">
        <v>28</v>
      </c>
      <c r="N170" s="3">
        <f t="shared" si="57"/>
        <v>0.84848484848484851</v>
      </c>
      <c r="O170" s="5">
        <f t="shared" si="58"/>
        <v>0.15151515151515149</v>
      </c>
      <c r="W170" s="31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3"/>
      <c r="AJ170" s="3"/>
    </row>
    <row r="171" spans="1:36" ht="12.75" customHeight="1">
      <c r="A171" s="27" t="s">
        <v>20</v>
      </c>
      <c r="B171" s="32"/>
      <c r="C171" s="32"/>
      <c r="D171" s="32"/>
      <c r="E171" s="32"/>
      <c r="F171" s="32"/>
      <c r="G171" s="32">
        <v>21</v>
      </c>
      <c r="H171" s="33">
        <v>14</v>
      </c>
      <c r="I171" s="5"/>
      <c r="J171" s="5"/>
      <c r="K171" s="32"/>
      <c r="L171" s="5">
        <f>G171/F170</f>
        <v>0.84</v>
      </c>
      <c r="M171" s="20">
        <v>21</v>
      </c>
      <c r="N171" s="3">
        <f t="shared" si="57"/>
        <v>0.75</v>
      </c>
      <c r="O171" s="5">
        <f t="shared" si="58"/>
        <v>0.25</v>
      </c>
      <c r="W171" s="31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3"/>
      <c r="AJ171" s="3"/>
    </row>
    <row r="172" spans="1:36" ht="12.75" customHeight="1">
      <c r="A172" s="31" t="s">
        <v>21</v>
      </c>
      <c r="B172" s="32"/>
      <c r="C172" s="32"/>
      <c r="D172" s="32"/>
      <c r="E172" s="32"/>
      <c r="F172" s="32"/>
      <c r="G172" s="32">
        <v>4</v>
      </c>
      <c r="H172" s="33">
        <v>2</v>
      </c>
      <c r="I172" s="5"/>
      <c r="J172" s="5"/>
      <c r="K172" s="32"/>
      <c r="L172" s="5"/>
      <c r="M172" s="20">
        <v>4</v>
      </c>
      <c r="N172" s="3"/>
      <c r="O172" s="5"/>
      <c r="W172" s="31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3"/>
      <c r="AJ172" s="3"/>
    </row>
    <row r="173" spans="1:36" ht="12.75" customHeight="1">
      <c r="A173" s="31" t="s">
        <v>22</v>
      </c>
      <c r="B173" s="32"/>
      <c r="C173" s="32"/>
      <c r="D173" s="32"/>
      <c r="E173" s="32"/>
      <c r="F173" s="32"/>
      <c r="G173" s="32">
        <v>8</v>
      </c>
      <c r="H173" s="33">
        <v>1</v>
      </c>
      <c r="I173" s="5"/>
      <c r="J173" s="5"/>
      <c r="K173" s="32"/>
      <c r="L173" s="5"/>
      <c r="M173" s="20">
        <v>11</v>
      </c>
      <c r="N173" s="3"/>
      <c r="O173" s="5"/>
      <c r="W173" s="31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3"/>
      <c r="AJ173" s="3"/>
    </row>
    <row r="174" spans="1:36" ht="12.75" customHeight="1">
      <c r="A174" s="31" t="s">
        <v>33</v>
      </c>
      <c r="B174" s="32"/>
      <c r="C174" s="32"/>
      <c r="D174" s="32"/>
      <c r="E174" s="32"/>
      <c r="F174" s="32"/>
      <c r="G174" s="32">
        <v>3</v>
      </c>
      <c r="H174" s="33"/>
      <c r="I174" s="5"/>
      <c r="J174" s="5"/>
      <c r="K174" s="32"/>
      <c r="L174" s="5"/>
      <c r="M174" s="20">
        <v>3</v>
      </c>
      <c r="N174" s="3"/>
      <c r="O174" s="5"/>
      <c r="W174" s="31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3"/>
      <c r="AJ174" s="3"/>
    </row>
    <row r="175" spans="1:36" ht="12.75" customHeight="1">
      <c r="A175" s="31" t="s">
        <v>36</v>
      </c>
      <c r="B175" s="32"/>
      <c r="C175" s="32"/>
      <c r="D175" s="32"/>
      <c r="E175" s="32"/>
      <c r="F175" s="32"/>
      <c r="G175" s="32"/>
      <c r="H175" s="33"/>
      <c r="I175" s="5"/>
      <c r="J175" s="5"/>
      <c r="K175" s="32"/>
      <c r="L175" s="5"/>
      <c r="M175" s="20"/>
      <c r="N175" s="3"/>
      <c r="O175" s="5"/>
      <c r="W175" s="31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3"/>
      <c r="AJ175" s="3"/>
    </row>
    <row r="176" spans="1:36" ht="12.75" customHeight="1">
      <c r="A176" s="31" t="s">
        <v>37</v>
      </c>
      <c r="B176" s="32"/>
      <c r="C176" s="32"/>
      <c r="D176" s="32"/>
      <c r="E176" s="32"/>
      <c r="F176" s="32"/>
      <c r="G176" s="32"/>
      <c r="H176" s="33"/>
      <c r="I176" s="5"/>
      <c r="J176" s="5"/>
      <c r="K176" s="32"/>
      <c r="L176" s="5"/>
      <c r="M176" s="20"/>
      <c r="N176" s="3"/>
      <c r="O176" s="5"/>
      <c r="W176" s="31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3"/>
      <c r="AJ176" s="3"/>
    </row>
    <row r="177" spans="1:36" ht="12.75" customHeight="1">
      <c r="A177" s="31" t="s">
        <v>38</v>
      </c>
      <c r="B177" s="32"/>
      <c r="C177" s="32"/>
      <c r="D177" s="32"/>
      <c r="E177" s="32"/>
      <c r="F177" s="32"/>
      <c r="G177" s="32"/>
      <c r="H177" s="33"/>
      <c r="I177" s="5"/>
      <c r="J177" s="5"/>
      <c r="K177" s="32"/>
      <c r="L177" s="5"/>
      <c r="M177" s="20"/>
      <c r="N177" s="3"/>
      <c r="O177" s="5"/>
      <c r="W177" s="31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3"/>
      <c r="AJ177" s="3"/>
    </row>
    <row r="178" spans="1:36" ht="12.75" customHeight="1">
      <c r="H178" s="32">
        <f>SUM(H171:H173)</f>
        <v>17</v>
      </c>
      <c r="I178" s="5">
        <f>H171/B166</f>
        <v>0.14000000000000001</v>
      </c>
      <c r="J178" s="5">
        <f>H178/B166</f>
        <v>0.17</v>
      </c>
      <c r="K178" s="5">
        <f>J178-I178</f>
        <v>0.03</v>
      </c>
      <c r="L178" s="5"/>
      <c r="M178" s="6"/>
      <c r="N178" s="6"/>
      <c r="O178" s="5"/>
      <c r="W178" s="32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ht="12.75" customHeight="1">
      <c r="A179" s="35" t="s">
        <v>28</v>
      </c>
      <c r="B179" s="35"/>
      <c r="C179" s="35"/>
      <c r="D179" s="36"/>
      <c r="E179" s="36"/>
      <c r="G179" s="37">
        <f>((H171*6)+(H172*7)+(H173*8))/H178</f>
        <v>6.2352941176470589</v>
      </c>
      <c r="I179" s="5"/>
      <c r="J179" s="5"/>
      <c r="K179" s="5"/>
      <c r="L179" s="5"/>
      <c r="M179" s="6"/>
      <c r="N179" s="6"/>
      <c r="O179" s="5"/>
      <c r="W179" s="32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ht="12.75" customHeight="1">
      <c r="I180" s="5"/>
      <c r="J180" s="5"/>
      <c r="L180" s="5"/>
      <c r="M180" s="6"/>
      <c r="N180" s="6"/>
      <c r="O180" s="5"/>
      <c r="W180" s="32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ht="12.75" customHeight="1">
      <c r="A181" s="44" t="s">
        <v>52</v>
      </c>
      <c r="I181" s="5"/>
      <c r="J181" s="5"/>
      <c r="L181" s="5"/>
      <c r="M181" s="6"/>
      <c r="N181" s="6"/>
      <c r="O181" s="5"/>
      <c r="W181" s="44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3"/>
      <c r="AJ181" s="3"/>
    </row>
    <row r="182" spans="1:36" ht="25.5" customHeight="1">
      <c r="B182" s="185" t="s">
        <v>1</v>
      </c>
      <c r="C182" s="186"/>
      <c r="D182" s="186"/>
      <c r="E182" s="186"/>
      <c r="F182" s="186"/>
      <c r="G182" s="186"/>
      <c r="I182" s="7" t="s">
        <v>2</v>
      </c>
      <c r="J182" s="7" t="s">
        <v>3</v>
      </c>
      <c r="K182" s="8" t="s">
        <v>4</v>
      </c>
      <c r="L182" s="7" t="s">
        <v>5</v>
      </c>
      <c r="M182" s="9" t="s">
        <v>6</v>
      </c>
      <c r="N182" s="9" t="s">
        <v>7</v>
      </c>
      <c r="O182" s="10" t="s">
        <v>8</v>
      </c>
      <c r="W182" s="32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ht="12.75" customHeight="1">
      <c r="A183" s="12" t="s">
        <v>9</v>
      </c>
      <c r="B183" s="13">
        <v>1</v>
      </c>
      <c r="C183" s="13">
        <v>2</v>
      </c>
      <c r="D183" s="13">
        <v>3</v>
      </c>
      <c r="E183" s="13">
        <v>4</v>
      </c>
      <c r="F183" s="13">
        <v>5</v>
      </c>
      <c r="G183" s="13">
        <v>6</v>
      </c>
      <c r="H183" s="14" t="s">
        <v>10</v>
      </c>
      <c r="I183" s="41"/>
      <c r="J183" s="15"/>
      <c r="K183" s="16"/>
      <c r="L183" s="17"/>
      <c r="M183" s="6"/>
      <c r="N183" s="6"/>
      <c r="O183" s="5"/>
      <c r="W183" s="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3"/>
      <c r="AJ183" s="3"/>
    </row>
    <row r="184" spans="1:36" ht="12.75" customHeight="1">
      <c r="A184" s="27" t="s">
        <v>16</v>
      </c>
      <c r="B184" s="13">
        <v>579</v>
      </c>
      <c r="C184" s="13"/>
      <c r="D184" s="13"/>
      <c r="E184" s="13"/>
      <c r="F184" s="13"/>
      <c r="G184" s="13"/>
      <c r="H184" s="19"/>
      <c r="I184" s="41"/>
      <c r="J184" s="15"/>
      <c r="K184" s="16"/>
      <c r="L184" s="17"/>
      <c r="M184" s="20">
        <f>B184</f>
        <v>579</v>
      </c>
      <c r="N184" s="6"/>
      <c r="O184" s="5"/>
      <c r="W184" s="31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3"/>
      <c r="AJ184" s="3"/>
    </row>
    <row r="185" spans="1:36" ht="12.75" customHeight="1">
      <c r="A185" s="27" t="s">
        <v>17</v>
      </c>
      <c r="B185" s="13"/>
      <c r="C185" s="13">
        <v>444</v>
      </c>
      <c r="D185" s="13"/>
      <c r="E185" s="13"/>
      <c r="F185" s="13"/>
      <c r="G185" s="13"/>
      <c r="H185" s="19"/>
      <c r="I185" s="41"/>
      <c r="J185" s="15"/>
      <c r="K185" s="16"/>
      <c r="L185" s="17">
        <f>C185/B184</f>
        <v>0.76683937823834192</v>
      </c>
      <c r="M185" s="20">
        <v>448</v>
      </c>
      <c r="N185" s="3">
        <f t="shared" ref="N185:N189" si="59">M185/M184</f>
        <v>0.77374784110535411</v>
      </c>
      <c r="O185" s="5">
        <f t="shared" ref="O185:O189" si="60">100%-N185</f>
        <v>0.22625215889464589</v>
      </c>
      <c r="W185" s="31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3"/>
      <c r="AJ185" s="3"/>
    </row>
    <row r="186" spans="1:36" ht="12.75" customHeight="1">
      <c r="A186" s="27" t="s">
        <v>18</v>
      </c>
      <c r="B186" s="13"/>
      <c r="C186" s="13"/>
      <c r="D186" s="13">
        <v>353</v>
      </c>
      <c r="E186" s="13"/>
      <c r="F186" s="13"/>
      <c r="G186" s="13"/>
      <c r="H186" s="19"/>
      <c r="I186" s="41"/>
      <c r="J186" s="15"/>
      <c r="K186" s="16"/>
      <c r="L186" s="17">
        <f>D186/C185</f>
        <v>0.79504504504504503</v>
      </c>
      <c r="M186" s="20">
        <v>397</v>
      </c>
      <c r="N186" s="3">
        <f t="shared" si="59"/>
        <v>0.8861607142857143</v>
      </c>
      <c r="O186" s="5">
        <f t="shared" si="60"/>
        <v>0.1138392857142857</v>
      </c>
      <c r="W186" s="31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3"/>
      <c r="AJ186" s="3"/>
    </row>
    <row r="187" spans="1:36" ht="12.75" customHeight="1">
      <c r="A187" s="62" t="s">
        <v>19</v>
      </c>
      <c r="B187" s="13"/>
      <c r="C187" s="13"/>
      <c r="D187" s="13"/>
      <c r="E187" s="13">
        <v>293</v>
      </c>
      <c r="F187" s="13"/>
      <c r="G187" s="13"/>
      <c r="H187" s="19"/>
      <c r="I187" s="41"/>
      <c r="J187" s="15"/>
      <c r="K187" s="16"/>
      <c r="L187" s="17">
        <f>E187/D186</f>
        <v>0.83002832861189801</v>
      </c>
      <c r="M187" s="20">
        <v>368</v>
      </c>
      <c r="N187" s="3">
        <f t="shared" si="59"/>
        <v>0.92695214105793455</v>
      </c>
      <c r="O187" s="5">
        <f t="shared" si="60"/>
        <v>7.3047858942065447E-2</v>
      </c>
      <c r="W187" s="31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3"/>
      <c r="AJ187" s="3"/>
    </row>
    <row r="188" spans="1:36" ht="12.75" customHeight="1">
      <c r="A188" s="27" t="s">
        <v>20</v>
      </c>
      <c r="B188" s="32"/>
      <c r="C188" s="32"/>
      <c r="D188" s="32"/>
      <c r="E188" s="32"/>
      <c r="F188" s="32">
        <v>261</v>
      </c>
      <c r="G188" s="32"/>
      <c r="H188" s="33">
        <v>9</v>
      </c>
      <c r="I188" s="5"/>
      <c r="J188" s="5"/>
      <c r="K188" s="32"/>
      <c r="L188" s="5">
        <f>F188/E187</f>
        <v>0.89078498293515362</v>
      </c>
      <c r="M188" s="20">
        <v>330</v>
      </c>
      <c r="N188" s="3">
        <f t="shared" si="59"/>
        <v>0.89673913043478259</v>
      </c>
      <c r="O188" s="5">
        <f t="shared" si="60"/>
        <v>0.10326086956521741</v>
      </c>
      <c r="W188" s="31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3"/>
      <c r="AJ188" s="3"/>
    </row>
    <row r="189" spans="1:36" ht="12.75" customHeight="1">
      <c r="A189" s="31" t="s">
        <v>21</v>
      </c>
      <c r="B189" s="32"/>
      <c r="C189" s="32"/>
      <c r="D189" s="32"/>
      <c r="E189" s="32"/>
      <c r="F189" s="32"/>
      <c r="G189" s="32">
        <v>261</v>
      </c>
      <c r="H189" s="33">
        <v>219</v>
      </c>
      <c r="I189" s="5"/>
      <c r="J189" s="5"/>
      <c r="K189" s="32"/>
      <c r="L189" s="5">
        <f>G189/F188</f>
        <v>1</v>
      </c>
      <c r="M189" s="20">
        <v>293</v>
      </c>
      <c r="N189" s="3">
        <f t="shared" si="59"/>
        <v>0.88787878787878793</v>
      </c>
      <c r="O189" s="5">
        <f t="shared" si="60"/>
        <v>0.11212121212121207</v>
      </c>
      <c r="W189" s="31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3"/>
      <c r="AJ189" s="3"/>
    </row>
    <row r="190" spans="1:36" ht="12.75" customHeight="1">
      <c r="A190" s="31" t="s">
        <v>22</v>
      </c>
      <c r="B190" s="32"/>
      <c r="C190" s="32"/>
      <c r="D190" s="32"/>
      <c r="E190" s="32"/>
      <c r="F190" s="32"/>
      <c r="G190" s="32">
        <v>110</v>
      </c>
      <c r="H190" s="33">
        <v>41</v>
      </c>
      <c r="I190" s="5"/>
      <c r="J190" s="5"/>
      <c r="K190" s="32"/>
      <c r="L190" s="5"/>
      <c r="M190" s="20">
        <v>140</v>
      </c>
      <c r="N190" s="3"/>
      <c r="O190" s="5"/>
      <c r="W190" s="31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3"/>
      <c r="AJ190" s="3"/>
    </row>
    <row r="191" spans="1:36" ht="12.75" customHeight="1">
      <c r="A191" s="31" t="s">
        <v>33</v>
      </c>
      <c r="B191" s="32"/>
      <c r="C191" s="32"/>
      <c r="D191" s="32"/>
      <c r="E191" s="32"/>
      <c r="F191" s="32"/>
      <c r="G191" s="32">
        <v>14</v>
      </c>
      <c r="H191" s="33">
        <v>11</v>
      </c>
      <c r="I191" s="5"/>
      <c r="J191" s="5"/>
      <c r="K191" s="32"/>
      <c r="L191" s="5"/>
      <c r="M191" s="20">
        <v>16</v>
      </c>
      <c r="N191" s="3"/>
      <c r="O191" s="5"/>
      <c r="W191" s="31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3"/>
      <c r="AJ191" s="3"/>
    </row>
    <row r="192" spans="1:36" ht="12.75" customHeight="1">
      <c r="A192" s="31" t="s">
        <v>34</v>
      </c>
      <c r="B192" s="32"/>
      <c r="C192" s="32"/>
      <c r="D192" s="32"/>
      <c r="E192" s="32"/>
      <c r="F192" s="32"/>
      <c r="G192" s="32">
        <v>5</v>
      </c>
      <c r="H192" s="33">
        <v>4</v>
      </c>
      <c r="I192" s="5"/>
      <c r="J192" s="5"/>
      <c r="K192" s="32"/>
      <c r="L192" s="5"/>
      <c r="M192" s="20">
        <v>6</v>
      </c>
      <c r="N192" s="3"/>
      <c r="O192" s="5"/>
      <c r="W192" s="31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3"/>
      <c r="AJ192" s="3"/>
    </row>
    <row r="193" spans="1:36" ht="12.75" customHeight="1">
      <c r="A193" s="31" t="s">
        <v>36</v>
      </c>
      <c r="B193" s="32"/>
      <c r="C193" s="32"/>
      <c r="D193" s="32"/>
      <c r="E193" s="32"/>
      <c r="F193" s="32"/>
      <c r="G193" s="32">
        <v>6</v>
      </c>
      <c r="H193" s="33"/>
      <c r="I193" s="5"/>
      <c r="J193" s="5"/>
      <c r="K193" s="32"/>
      <c r="L193" s="5"/>
      <c r="M193" s="20">
        <v>6</v>
      </c>
      <c r="N193" s="3"/>
      <c r="O193" s="5"/>
      <c r="W193" s="31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3"/>
      <c r="AJ193" s="3"/>
    </row>
    <row r="194" spans="1:36" ht="12.75" customHeight="1">
      <c r="A194" s="31" t="s">
        <v>37</v>
      </c>
      <c r="B194" s="32"/>
      <c r="C194" s="32"/>
      <c r="D194" s="32"/>
      <c r="E194" s="32"/>
      <c r="F194" s="32"/>
      <c r="G194" s="32">
        <v>1</v>
      </c>
      <c r="H194" s="33"/>
      <c r="I194" s="5"/>
      <c r="J194" s="5"/>
      <c r="K194" s="32"/>
      <c r="L194" s="5"/>
      <c r="M194" s="20">
        <v>1</v>
      </c>
      <c r="N194" s="3"/>
      <c r="O194" s="5"/>
      <c r="W194" s="31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3"/>
      <c r="AJ194" s="3"/>
    </row>
    <row r="195" spans="1:36" ht="12.75" customHeight="1">
      <c r="A195" s="31" t="s">
        <v>38</v>
      </c>
      <c r="B195" s="32"/>
      <c r="C195" s="32"/>
      <c r="D195" s="32"/>
      <c r="E195" s="32"/>
      <c r="F195" s="32"/>
      <c r="G195" s="32">
        <v>1</v>
      </c>
      <c r="H195" s="33">
        <v>1</v>
      </c>
      <c r="I195" s="5"/>
      <c r="J195" s="5"/>
      <c r="K195" s="32"/>
      <c r="L195" s="5"/>
      <c r="M195" s="20">
        <v>2</v>
      </c>
      <c r="N195" s="3"/>
      <c r="O195" s="5"/>
      <c r="W195" s="31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3"/>
      <c r="AJ195" s="3"/>
    </row>
    <row r="196" spans="1:36" ht="12.75" customHeight="1">
      <c r="A196" s="31"/>
      <c r="B196" s="32"/>
      <c r="C196" s="32"/>
      <c r="D196" s="32"/>
      <c r="E196" s="32"/>
      <c r="F196" s="32"/>
      <c r="G196" s="32"/>
      <c r="H196" s="32">
        <f>SUM(H188:H192)</f>
        <v>284</v>
      </c>
      <c r="I196" s="5">
        <f>SUM(H188:H189)/B184</f>
        <v>0.39378238341968913</v>
      </c>
      <c r="J196" s="5">
        <f>H196/B184</f>
        <v>0.49050086355785838</v>
      </c>
      <c r="K196" s="5">
        <f>J196-I196</f>
        <v>9.6718480138169249E-2</v>
      </c>
      <c r="L196" s="5"/>
      <c r="M196" s="20"/>
      <c r="N196" s="3"/>
      <c r="O196" s="5"/>
      <c r="W196" s="31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3"/>
      <c r="AJ196" s="3"/>
    </row>
    <row r="197" spans="1:36" ht="12.75" customHeight="1">
      <c r="I197" s="5"/>
      <c r="J197" s="5"/>
      <c r="L197" s="5"/>
      <c r="M197" s="6"/>
      <c r="N197" s="6"/>
      <c r="O197" s="5"/>
      <c r="W197" s="32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ht="12.75" customHeight="1">
      <c r="A198" s="35" t="s">
        <v>28</v>
      </c>
      <c r="B198" s="35"/>
      <c r="C198" s="35"/>
      <c r="D198" s="36"/>
      <c r="E198" s="36"/>
      <c r="G198" s="37">
        <f>((H188*5)+(H189*6)+(H190*7)+(H191*8))/H196</f>
        <v>6.105633802816901</v>
      </c>
      <c r="I198" s="5"/>
      <c r="J198" s="5"/>
      <c r="K198" s="5"/>
      <c r="L198" s="5"/>
      <c r="M198" s="6"/>
      <c r="N198" s="6"/>
      <c r="O198" s="5"/>
      <c r="W198" s="32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ht="12.75" customHeight="1">
      <c r="I199" s="5"/>
      <c r="J199" s="5"/>
      <c r="L199" s="5"/>
      <c r="M199" s="6"/>
      <c r="N199" s="6"/>
      <c r="O199" s="5"/>
      <c r="W199" s="32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ht="12.75" customHeight="1">
      <c r="A200" s="44" t="s">
        <v>53</v>
      </c>
      <c r="I200" s="5"/>
      <c r="J200" s="5"/>
      <c r="L200" s="5"/>
      <c r="M200" s="6"/>
      <c r="N200" s="6"/>
      <c r="O200" s="5"/>
      <c r="W200" s="44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3"/>
      <c r="AJ200" s="3"/>
    </row>
    <row r="201" spans="1:36" ht="25.5" customHeight="1">
      <c r="B201" s="185" t="s">
        <v>1</v>
      </c>
      <c r="C201" s="186"/>
      <c r="D201" s="186"/>
      <c r="E201" s="186"/>
      <c r="F201" s="186"/>
      <c r="G201" s="186"/>
      <c r="I201" s="7" t="s">
        <v>2</v>
      </c>
      <c r="J201" s="7" t="s">
        <v>3</v>
      </c>
      <c r="K201" s="8" t="s">
        <v>4</v>
      </c>
      <c r="L201" s="7" t="s">
        <v>5</v>
      </c>
      <c r="M201" s="9" t="s">
        <v>6</v>
      </c>
      <c r="N201" s="9" t="s">
        <v>7</v>
      </c>
      <c r="O201" s="10" t="s">
        <v>8</v>
      </c>
      <c r="W201" s="32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ht="12.75" customHeight="1">
      <c r="A202" s="12" t="s">
        <v>9</v>
      </c>
      <c r="B202" s="13">
        <v>1</v>
      </c>
      <c r="C202" s="13">
        <v>2</v>
      </c>
      <c r="D202" s="13">
        <v>3</v>
      </c>
      <c r="E202" s="13">
        <v>4</v>
      </c>
      <c r="F202" s="13">
        <v>5</v>
      </c>
      <c r="G202" s="13">
        <v>6</v>
      </c>
      <c r="H202" s="14" t="s">
        <v>10</v>
      </c>
      <c r="I202" s="41"/>
      <c r="J202" s="15"/>
      <c r="K202" s="16"/>
      <c r="L202" s="17"/>
      <c r="M202" s="6"/>
      <c r="N202" s="6"/>
      <c r="O202" s="5"/>
      <c r="W202" s="4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3"/>
      <c r="AJ202" s="3"/>
    </row>
    <row r="203" spans="1:36" ht="12.75" customHeight="1">
      <c r="A203" s="27" t="s">
        <v>17</v>
      </c>
      <c r="B203" s="13">
        <v>92</v>
      </c>
      <c r="C203" s="13"/>
      <c r="D203" s="13"/>
      <c r="E203" s="13"/>
      <c r="F203" s="13"/>
      <c r="G203" s="13"/>
      <c r="H203" s="19"/>
      <c r="I203" s="41"/>
      <c r="J203" s="15"/>
      <c r="K203" s="16"/>
      <c r="L203" s="17"/>
      <c r="M203" s="20">
        <f>B203</f>
        <v>92</v>
      </c>
      <c r="N203" s="6"/>
      <c r="O203" s="5"/>
      <c r="W203" s="31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3"/>
      <c r="AJ203" s="3"/>
    </row>
    <row r="204" spans="1:36" ht="12.75" customHeight="1">
      <c r="A204" s="27" t="s">
        <v>18</v>
      </c>
      <c r="B204" s="13"/>
      <c r="C204" s="13">
        <v>66</v>
      </c>
      <c r="D204" s="13"/>
      <c r="E204" s="13"/>
      <c r="F204" s="13"/>
      <c r="G204" s="13"/>
      <c r="H204" s="19"/>
      <c r="I204" s="41"/>
      <c r="J204" s="15"/>
      <c r="K204" s="16"/>
      <c r="L204" s="17">
        <f>C204/B203</f>
        <v>0.71739130434782605</v>
      </c>
      <c r="M204" s="20">
        <v>68</v>
      </c>
      <c r="N204" s="3">
        <f t="shared" ref="N204:N208" si="61">M204/M203</f>
        <v>0.73913043478260865</v>
      </c>
      <c r="O204" s="5">
        <f t="shared" ref="O204:O208" si="62">100%-N204</f>
        <v>0.26086956521739135</v>
      </c>
      <c r="W204" s="31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3"/>
      <c r="AJ204" s="3"/>
    </row>
    <row r="205" spans="1:36" ht="12.75" customHeight="1">
      <c r="A205" s="27" t="s">
        <v>19</v>
      </c>
      <c r="B205" s="13"/>
      <c r="C205" s="13"/>
      <c r="D205" s="13">
        <v>39</v>
      </c>
      <c r="E205" s="13"/>
      <c r="F205" s="13"/>
      <c r="G205" s="13"/>
      <c r="H205" s="19"/>
      <c r="I205" s="41"/>
      <c r="J205" s="41"/>
      <c r="K205" s="41"/>
      <c r="L205" s="17">
        <f>D205/C204</f>
        <v>0.59090909090909094</v>
      </c>
      <c r="M205" s="20">
        <v>51</v>
      </c>
      <c r="N205" s="3">
        <f t="shared" si="61"/>
        <v>0.75</v>
      </c>
      <c r="O205" s="5">
        <f t="shared" si="62"/>
        <v>0.25</v>
      </c>
      <c r="W205" s="31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>
      <c r="A206" s="27" t="s">
        <v>20</v>
      </c>
      <c r="B206" s="32"/>
      <c r="C206" s="32"/>
      <c r="D206" s="32"/>
      <c r="E206" s="32">
        <v>26</v>
      </c>
      <c r="F206" s="32"/>
      <c r="G206" s="32"/>
      <c r="H206" s="33"/>
      <c r="I206" s="5"/>
      <c r="J206" s="5"/>
      <c r="K206" s="5"/>
      <c r="L206" s="5">
        <f>E206/D205</f>
        <v>0.66666666666666663</v>
      </c>
      <c r="M206" s="20">
        <v>41</v>
      </c>
      <c r="N206" s="3">
        <f t="shared" si="61"/>
        <v>0.80392156862745101</v>
      </c>
      <c r="O206" s="5">
        <f t="shared" si="62"/>
        <v>0.19607843137254899</v>
      </c>
      <c r="W206" s="31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>
      <c r="A207" s="31" t="s">
        <v>21</v>
      </c>
      <c r="B207" s="32"/>
      <c r="C207" s="32"/>
      <c r="D207" s="32"/>
      <c r="E207" s="32"/>
      <c r="F207" s="32">
        <v>25</v>
      </c>
      <c r="G207" s="32"/>
      <c r="H207" s="33"/>
      <c r="I207" s="5"/>
      <c r="J207" s="5"/>
      <c r="K207" s="5"/>
      <c r="L207" s="5">
        <f>F207/E206</f>
        <v>0.96153846153846156</v>
      </c>
      <c r="M207" s="20">
        <v>32</v>
      </c>
      <c r="N207" s="3">
        <f t="shared" si="61"/>
        <v>0.78048780487804881</v>
      </c>
      <c r="O207" s="5">
        <f t="shared" si="62"/>
        <v>0.21951219512195119</v>
      </c>
      <c r="W207" s="31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>
      <c r="A208" s="31" t="s">
        <v>22</v>
      </c>
      <c r="B208" s="32"/>
      <c r="C208" s="32"/>
      <c r="D208" s="32"/>
      <c r="E208" s="32"/>
      <c r="F208" s="32"/>
      <c r="G208" s="32">
        <v>25</v>
      </c>
      <c r="H208" s="33">
        <v>6</v>
      </c>
      <c r="I208" s="5"/>
      <c r="J208" s="5"/>
      <c r="K208" s="5"/>
      <c r="L208" s="5">
        <f>G208/F207</f>
        <v>1</v>
      </c>
      <c r="M208" s="20">
        <v>59</v>
      </c>
      <c r="N208" s="3">
        <f t="shared" si="61"/>
        <v>1.84375</v>
      </c>
      <c r="O208" s="5">
        <f t="shared" si="62"/>
        <v>-0.84375</v>
      </c>
      <c r="W208" s="31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3"/>
      <c r="AJ208" s="3"/>
    </row>
    <row r="209" spans="1:36" ht="12.75" customHeight="1">
      <c r="A209" s="31" t="s">
        <v>33</v>
      </c>
      <c r="B209" s="32"/>
      <c r="C209" s="32"/>
      <c r="D209" s="32"/>
      <c r="E209" s="32"/>
      <c r="F209" s="32"/>
      <c r="G209" s="32">
        <v>5</v>
      </c>
      <c r="H209" s="33">
        <v>3</v>
      </c>
      <c r="I209" s="5"/>
      <c r="J209" s="5"/>
      <c r="K209" s="5"/>
      <c r="L209" s="5"/>
      <c r="M209" s="20">
        <v>7</v>
      </c>
      <c r="N209" s="3"/>
      <c r="O209" s="5"/>
      <c r="W209" s="31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3"/>
      <c r="AJ209" s="3"/>
    </row>
    <row r="210" spans="1:36" ht="12.75" customHeight="1">
      <c r="A210" s="31" t="s">
        <v>34</v>
      </c>
      <c r="B210" s="32"/>
      <c r="C210" s="32"/>
      <c r="D210" s="32"/>
      <c r="E210" s="32"/>
      <c r="F210" s="32"/>
      <c r="G210" s="32">
        <v>3</v>
      </c>
      <c r="H210" s="33"/>
      <c r="I210" s="5"/>
      <c r="J210" s="5"/>
      <c r="K210" s="5"/>
      <c r="L210" s="5"/>
      <c r="M210" s="20">
        <v>3</v>
      </c>
      <c r="N210" s="3"/>
      <c r="O210" s="5"/>
      <c r="W210" s="31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3"/>
      <c r="AJ210" s="3"/>
    </row>
    <row r="211" spans="1:36" ht="12.75" customHeight="1">
      <c r="A211" s="31" t="s">
        <v>36</v>
      </c>
      <c r="B211" s="32"/>
      <c r="C211" s="32"/>
      <c r="D211" s="32"/>
      <c r="E211" s="32"/>
      <c r="F211" s="32"/>
      <c r="G211" s="32">
        <v>7</v>
      </c>
      <c r="H211" s="33">
        <v>2</v>
      </c>
      <c r="I211" s="5"/>
      <c r="J211" s="5"/>
      <c r="K211" s="5"/>
      <c r="L211" s="5"/>
      <c r="M211" s="20">
        <v>8</v>
      </c>
      <c r="N211" s="3"/>
      <c r="O211" s="5"/>
      <c r="W211" s="31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3"/>
      <c r="AJ211" s="3"/>
    </row>
    <row r="212" spans="1:36" ht="12.75" customHeight="1">
      <c r="A212" s="31" t="s">
        <v>37</v>
      </c>
      <c r="B212" s="32"/>
      <c r="C212" s="32"/>
      <c r="D212" s="32"/>
      <c r="E212" s="32"/>
      <c r="F212" s="32"/>
      <c r="G212" s="32"/>
      <c r="H212" s="33"/>
      <c r="I212" s="5"/>
      <c r="J212" s="5"/>
      <c r="K212" s="5"/>
      <c r="L212" s="5"/>
      <c r="M212" s="20"/>
      <c r="N212" s="3"/>
      <c r="O212" s="5"/>
      <c r="W212" s="31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3"/>
      <c r="AJ212" s="3"/>
    </row>
    <row r="213" spans="1:36" ht="12.75" customHeight="1">
      <c r="A213" s="31" t="s">
        <v>38</v>
      </c>
      <c r="B213" s="32"/>
      <c r="C213" s="32"/>
      <c r="D213" s="32"/>
      <c r="E213" s="32"/>
      <c r="F213" s="32"/>
      <c r="G213" s="32"/>
      <c r="H213" s="33"/>
      <c r="I213" s="5"/>
      <c r="J213" s="5"/>
      <c r="K213" s="5"/>
      <c r="L213" s="5"/>
      <c r="M213" s="20"/>
      <c r="N213" s="3"/>
      <c r="O213" s="5"/>
      <c r="W213" s="31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3"/>
      <c r="AJ213" s="3"/>
    </row>
    <row r="214" spans="1:36" ht="12.75" customHeight="1">
      <c r="A214" s="31" t="s">
        <v>39</v>
      </c>
      <c r="H214" s="33"/>
      <c r="I214" s="5"/>
      <c r="J214" s="5"/>
      <c r="L214" s="5"/>
      <c r="M214" s="20"/>
      <c r="N214" s="6"/>
      <c r="O214" s="5"/>
      <c r="W214" s="32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ht="12.75" customHeight="1">
      <c r="A215" s="31" t="s">
        <v>40</v>
      </c>
      <c r="G215" s="32">
        <v>1</v>
      </c>
      <c r="H215" s="33">
        <v>1</v>
      </c>
      <c r="I215" s="5"/>
      <c r="J215" s="5"/>
      <c r="L215" s="5"/>
      <c r="M215" s="20">
        <v>1</v>
      </c>
      <c r="N215" s="6"/>
      <c r="O215" s="5"/>
      <c r="W215" s="32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ht="12.75" customHeight="1">
      <c r="A216" s="31"/>
      <c r="H216" s="32">
        <f>SUM(H208:H215)</f>
        <v>12</v>
      </c>
      <c r="I216" s="5">
        <f>H208/B203</f>
        <v>6.5217391304347824E-2</v>
      </c>
      <c r="J216" s="5">
        <f>H216/B203</f>
        <v>0.13043478260869565</v>
      </c>
      <c r="K216" s="5">
        <f>J216-I216</f>
        <v>6.5217391304347824E-2</v>
      </c>
      <c r="L216" s="5"/>
      <c r="M216" s="6"/>
      <c r="N216" s="6"/>
      <c r="O216" s="5"/>
      <c r="W216" s="32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ht="12.75" customHeight="1">
      <c r="I217" s="5"/>
      <c r="J217" s="5"/>
      <c r="L217" s="5"/>
      <c r="M217" s="6"/>
      <c r="N217" s="6"/>
      <c r="O217" s="5"/>
      <c r="W217" s="32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ht="12.75" customHeight="1">
      <c r="A218" s="44" t="s">
        <v>54</v>
      </c>
      <c r="I218" s="5"/>
      <c r="J218" s="5"/>
      <c r="L218" s="5"/>
      <c r="M218" s="6"/>
      <c r="N218" s="6"/>
      <c r="O218" s="5"/>
      <c r="W218" s="44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3"/>
      <c r="AJ218" s="3"/>
    </row>
    <row r="219" spans="1:36" ht="25.5" customHeight="1">
      <c r="B219" s="185" t="s">
        <v>1</v>
      </c>
      <c r="C219" s="186"/>
      <c r="D219" s="186"/>
      <c r="E219" s="186"/>
      <c r="F219" s="186"/>
      <c r="G219" s="186"/>
      <c r="I219" s="7" t="s">
        <v>2</v>
      </c>
      <c r="J219" s="7" t="s">
        <v>3</v>
      </c>
      <c r="K219" s="8" t="s">
        <v>4</v>
      </c>
      <c r="L219" s="7" t="s">
        <v>5</v>
      </c>
      <c r="M219" s="9" t="s">
        <v>6</v>
      </c>
      <c r="N219" s="9" t="s">
        <v>7</v>
      </c>
      <c r="O219" s="10" t="s">
        <v>8</v>
      </c>
      <c r="W219" s="32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ht="12.75" customHeight="1">
      <c r="A220" s="12" t="s">
        <v>9</v>
      </c>
      <c r="B220" s="13">
        <v>1</v>
      </c>
      <c r="C220" s="13">
        <v>2</v>
      </c>
      <c r="D220" s="13">
        <v>3</v>
      </c>
      <c r="E220" s="13">
        <v>4</v>
      </c>
      <c r="F220" s="13">
        <v>5</v>
      </c>
      <c r="G220" s="13">
        <v>6</v>
      </c>
      <c r="H220" s="14" t="s">
        <v>10</v>
      </c>
      <c r="I220" s="41"/>
      <c r="J220" s="15"/>
      <c r="K220" s="16"/>
      <c r="L220" s="17"/>
      <c r="M220" s="6"/>
      <c r="N220" s="6"/>
      <c r="O220" s="5"/>
      <c r="W220" s="4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3"/>
      <c r="AJ220" s="3"/>
    </row>
    <row r="221" spans="1:36" ht="12.75" customHeight="1">
      <c r="A221" s="27" t="s">
        <v>18</v>
      </c>
      <c r="B221" s="13">
        <v>747</v>
      </c>
      <c r="C221" s="13"/>
      <c r="D221" s="13"/>
      <c r="E221" s="13"/>
      <c r="F221" s="13"/>
      <c r="G221" s="13"/>
      <c r="H221" s="19"/>
      <c r="I221" s="41"/>
      <c r="J221" s="15"/>
      <c r="K221" s="16"/>
      <c r="L221" s="17"/>
      <c r="M221" s="20">
        <f>B221</f>
        <v>747</v>
      </c>
      <c r="N221" s="6"/>
      <c r="O221" s="5"/>
      <c r="W221" s="31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3"/>
      <c r="AJ221" s="3"/>
    </row>
    <row r="222" spans="1:36" ht="12.75" customHeight="1">
      <c r="A222" s="27" t="s">
        <v>19</v>
      </c>
      <c r="B222" s="13"/>
      <c r="C222" s="13">
        <v>513</v>
      </c>
      <c r="D222" s="13"/>
      <c r="E222" s="13"/>
      <c r="F222" s="13"/>
      <c r="G222" s="13"/>
      <c r="H222" s="33"/>
      <c r="I222" s="41"/>
      <c r="J222" s="15"/>
      <c r="K222" s="16"/>
      <c r="L222" s="17">
        <f>C222/B221</f>
        <v>0.68674698795180722</v>
      </c>
      <c r="M222" s="20">
        <v>518</v>
      </c>
      <c r="N222" s="3">
        <f t="shared" ref="N222:N226" si="63">M222/M221</f>
        <v>0.69344042838018738</v>
      </c>
      <c r="O222" s="5">
        <f t="shared" ref="O222:O226" si="64">100%-N222</f>
        <v>0.30655957161981262</v>
      </c>
      <c r="W222" s="31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3"/>
      <c r="AJ222" s="3"/>
    </row>
    <row r="223" spans="1:36" ht="12.75" customHeight="1">
      <c r="A223" s="27" t="s">
        <v>20</v>
      </c>
      <c r="B223" s="32"/>
      <c r="C223" s="32"/>
      <c r="D223" s="32">
        <v>433</v>
      </c>
      <c r="E223" s="32"/>
      <c r="F223" s="32"/>
      <c r="G223" s="32"/>
      <c r="H223" s="33"/>
      <c r="I223" s="5"/>
      <c r="J223" s="5"/>
      <c r="K223" s="32"/>
      <c r="L223" s="5">
        <f>D223/C222</f>
        <v>0.84405458089668617</v>
      </c>
      <c r="M223" s="20">
        <v>481</v>
      </c>
      <c r="N223" s="3">
        <f t="shared" si="63"/>
        <v>0.9285714285714286</v>
      </c>
      <c r="O223" s="5">
        <f t="shared" si="64"/>
        <v>7.1428571428571397E-2</v>
      </c>
      <c r="W223" s="31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>
      <c r="A224" s="31" t="s">
        <v>21</v>
      </c>
      <c r="B224" s="32"/>
      <c r="C224" s="32"/>
      <c r="D224" s="32"/>
      <c r="E224" s="32">
        <v>366</v>
      </c>
      <c r="F224" s="32"/>
      <c r="G224" s="32"/>
      <c r="H224" s="33">
        <v>5</v>
      </c>
      <c r="I224" s="5"/>
      <c r="J224" s="5"/>
      <c r="K224" s="32"/>
      <c r="L224" s="5">
        <f>E224/D223</f>
        <v>0.84526558891454961</v>
      </c>
      <c r="M224" s="20">
        <v>430</v>
      </c>
      <c r="N224" s="3">
        <f t="shared" si="63"/>
        <v>0.89397089397089402</v>
      </c>
      <c r="O224" s="5">
        <f t="shared" si="64"/>
        <v>0.10602910602910598</v>
      </c>
      <c r="W224" s="31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3"/>
      <c r="AJ224" s="3"/>
    </row>
    <row r="225" spans="1:36" ht="12.75" customHeight="1">
      <c r="A225" s="31" t="s">
        <v>22</v>
      </c>
      <c r="B225" s="32"/>
      <c r="C225" s="32"/>
      <c r="D225" s="32"/>
      <c r="E225" s="32"/>
      <c r="F225" s="32">
        <v>366</v>
      </c>
      <c r="G225" s="32"/>
      <c r="H225" s="33">
        <v>6</v>
      </c>
      <c r="I225" s="5"/>
      <c r="J225" s="5"/>
      <c r="K225" s="32"/>
      <c r="L225" s="5">
        <f>F225/E224</f>
        <v>1</v>
      </c>
      <c r="M225" s="20">
        <v>375</v>
      </c>
      <c r="N225" s="3">
        <f t="shared" si="63"/>
        <v>0.87209302325581395</v>
      </c>
      <c r="O225" s="5">
        <f t="shared" si="64"/>
        <v>0.12790697674418605</v>
      </c>
      <c r="W225" s="31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3"/>
      <c r="AJ225" s="3"/>
    </row>
    <row r="226" spans="1:36" ht="12.75" customHeight="1">
      <c r="A226" s="31" t="s">
        <v>33</v>
      </c>
      <c r="B226" s="32"/>
      <c r="C226" s="32"/>
      <c r="D226" s="32"/>
      <c r="E226" s="32"/>
      <c r="F226" s="32"/>
      <c r="G226" s="32">
        <v>330</v>
      </c>
      <c r="H226" s="33">
        <v>245</v>
      </c>
      <c r="I226" s="5"/>
      <c r="J226" s="5"/>
      <c r="K226" s="32"/>
      <c r="L226" s="5">
        <f>G226/F225</f>
        <v>0.90163934426229508</v>
      </c>
      <c r="M226" s="20">
        <v>346</v>
      </c>
      <c r="N226" s="3">
        <f t="shared" si="63"/>
        <v>0.92266666666666663</v>
      </c>
      <c r="O226" s="5">
        <f t="shared" si="64"/>
        <v>7.7333333333333365E-2</v>
      </c>
      <c r="W226" s="31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3"/>
      <c r="AJ226" s="3"/>
    </row>
    <row r="227" spans="1:36" ht="12.75" customHeight="1">
      <c r="A227" s="31" t="s">
        <v>34</v>
      </c>
      <c r="B227" s="32"/>
      <c r="C227" s="32"/>
      <c r="D227" s="32"/>
      <c r="E227" s="32"/>
      <c r="F227" s="32"/>
      <c r="G227" s="32">
        <v>78</v>
      </c>
      <c r="H227" s="33">
        <v>54</v>
      </c>
      <c r="I227" s="5"/>
      <c r="J227" s="5"/>
      <c r="K227" s="32"/>
      <c r="L227" s="5"/>
      <c r="M227" s="20">
        <v>82</v>
      </c>
      <c r="N227" s="3"/>
      <c r="O227" s="5"/>
      <c r="W227" s="31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3"/>
      <c r="AJ227" s="3"/>
    </row>
    <row r="228" spans="1:36" ht="12.75" customHeight="1">
      <c r="A228" s="31" t="s">
        <v>36</v>
      </c>
      <c r="B228" s="32"/>
      <c r="C228" s="32"/>
      <c r="D228" s="32"/>
      <c r="E228" s="32"/>
      <c r="F228" s="32"/>
      <c r="G228" s="32">
        <v>52</v>
      </c>
      <c r="H228" s="33">
        <v>13</v>
      </c>
      <c r="I228" s="5"/>
      <c r="J228" s="5"/>
      <c r="K228" s="32"/>
      <c r="L228" s="5"/>
      <c r="M228" s="20">
        <v>56</v>
      </c>
      <c r="N228" s="3"/>
      <c r="O228" s="5"/>
      <c r="W228" s="31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3"/>
      <c r="AJ228" s="3"/>
    </row>
    <row r="229" spans="1:36" ht="12.75" customHeight="1">
      <c r="A229" s="31" t="s">
        <v>37</v>
      </c>
      <c r="B229" s="32"/>
      <c r="C229" s="32"/>
      <c r="D229" s="32"/>
      <c r="E229" s="32"/>
      <c r="F229" s="32"/>
      <c r="G229" s="32">
        <v>4</v>
      </c>
      <c r="H229" s="33">
        <v>2</v>
      </c>
      <c r="I229" s="5"/>
      <c r="J229" s="5"/>
      <c r="K229" s="32"/>
      <c r="L229" s="5"/>
      <c r="M229" s="20">
        <v>4</v>
      </c>
      <c r="N229" s="3"/>
      <c r="O229" s="5"/>
      <c r="W229" s="31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3"/>
      <c r="AJ229" s="3"/>
    </row>
    <row r="230" spans="1:36" ht="12.75" customHeight="1">
      <c r="A230" s="31" t="s">
        <v>38</v>
      </c>
      <c r="B230" s="32"/>
      <c r="C230" s="32"/>
      <c r="D230" s="32"/>
      <c r="E230" s="32"/>
      <c r="F230" s="32"/>
      <c r="G230" s="32">
        <v>3</v>
      </c>
      <c r="H230" s="33">
        <v>2</v>
      </c>
      <c r="I230" s="5"/>
      <c r="J230" s="5"/>
      <c r="K230" s="32"/>
      <c r="L230" s="5"/>
      <c r="M230" s="20">
        <v>3</v>
      </c>
      <c r="N230" s="3"/>
      <c r="O230" s="5"/>
      <c r="W230" s="31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3"/>
      <c r="AJ230" s="3"/>
    </row>
    <row r="231" spans="1:36" ht="12.75" customHeight="1">
      <c r="A231" s="31" t="s">
        <v>39</v>
      </c>
      <c r="B231" s="32"/>
      <c r="C231" s="32"/>
      <c r="D231" s="32"/>
      <c r="E231" s="32"/>
      <c r="F231" s="32"/>
      <c r="G231" s="32">
        <v>2</v>
      </c>
      <c r="H231" s="33"/>
      <c r="I231" s="5"/>
      <c r="J231" s="5"/>
      <c r="K231" s="32"/>
      <c r="L231" s="5"/>
      <c r="M231" s="20">
        <v>4</v>
      </c>
      <c r="N231" s="3"/>
      <c r="O231" s="5"/>
      <c r="W231" s="31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3"/>
      <c r="AJ231" s="3"/>
    </row>
    <row r="232" spans="1:36" ht="12.75" customHeight="1">
      <c r="A232" s="31" t="s">
        <v>40</v>
      </c>
      <c r="B232" s="32"/>
      <c r="C232" s="32"/>
      <c r="D232" s="32"/>
      <c r="E232" s="32"/>
      <c r="F232" s="32"/>
      <c r="G232" s="32">
        <v>2</v>
      </c>
      <c r="H232" s="33">
        <v>1</v>
      </c>
      <c r="I232" s="5"/>
      <c r="J232" s="5"/>
      <c r="K232" s="32"/>
      <c r="L232" s="5"/>
      <c r="M232" s="20">
        <v>2</v>
      </c>
      <c r="N232" s="3"/>
      <c r="O232" s="5"/>
      <c r="W232" s="31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3"/>
      <c r="AJ232" s="3"/>
    </row>
    <row r="233" spans="1:36" ht="12.75" customHeight="1">
      <c r="H233" s="32">
        <f>SUM(H224:H232)</f>
        <v>328</v>
      </c>
      <c r="I233" s="5">
        <f>SUM(H224:H226)/B221</f>
        <v>0.34270414993306558</v>
      </c>
      <c r="J233" s="5">
        <f>H233/B221</f>
        <v>0.43908969210174031</v>
      </c>
      <c r="K233" s="5">
        <f>J233-I233</f>
        <v>9.6385542168674732E-2</v>
      </c>
      <c r="L233" s="5"/>
      <c r="M233" s="6"/>
      <c r="N233" s="6"/>
      <c r="O233" s="5"/>
      <c r="W233" s="32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ht="12.75" customHeight="1">
      <c r="I234" s="5"/>
      <c r="J234" s="5"/>
      <c r="K234" s="5"/>
      <c r="L234" s="5"/>
      <c r="M234" s="6"/>
      <c r="N234" s="6"/>
      <c r="O234" s="5"/>
      <c r="W234" s="32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ht="12.75" customHeight="1">
      <c r="A235" s="44" t="s">
        <v>55</v>
      </c>
      <c r="I235" s="5"/>
      <c r="J235" s="5"/>
      <c r="L235" s="5"/>
      <c r="M235" s="6"/>
      <c r="N235" s="6"/>
      <c r="O235" s="5"/>
      <c r="W235" s="44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3"/>
      <c r="AJ235" s="3"/>
    </row>
    <row r="236" spans="1:36" ht="25.5" customHeight="1">
      <c r="B236" s="185" t="s">
        <v>1</v>
      </c>
      <c r="C236" s="186"/>
      <c r="D236" s="186"/>
      <c r="E236" s="186"/>
      <c r="F236" s="186"/>
      <c r="G236" s="186"/>
      <c r="I236" s="7" t="s">
        <v>2</v>
      </c>
      <c r="J236" s="7" t="s">
        <v>3</v>
      </c>
      <c r="K236" s="8" t="s">
        <v>4</v>
      </c>
      <c r="L236" s="7" t="s">
        <v>5</v>
      </c>
      <c r="M236" s="9" t="s">
        <v>6</v>
      </c>
      <c r="N236" s="9" t="s">
        <v>7</v>
      </c>
      <c r="O236" s="10" t="s">
        <v>8</v>
      </c>
      <c r="W236" s="32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ht="12.75" customHeight="1">
      <c r="A237" s="12" t="s">
        <v>9</v>
      </c>
      <c r="B237" s="13">
        <v>1</v>
      </c>
      <c r="C237" s="13">
        <v>2</v>
      </c>
      <c r="D237" s="13">
        <v>3</v>
      </c>
      <c r="E237" s="13">
        <v>4</v>
      </c>
      <c r="F237" s="13">
        <v>5</v>
      </c>
      <c r="G237" s="13">
        <v>6</v>
      </c>
      <c r="H237" s="14" t="s">
        <v>10</v>
      </c>
      <c r="I237" s="41"/>
      <c r="J237" s="15"/>
      <c r="K237" s="16"/>
      <c r="L237" s="17"/>
      <c r="M237" s="6"/>
      <c r="N237" s="6"/>
      <c r="O237" s="5"/>
      <c r="W237" s="4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3"/>
      <c r="AJ237" s="3"/>
    </row>
    <row r="238" spans="1:36" ht="12.75" customHeight="1">
      <c r="A238" s="27" t="s">
        <v>19</v>
      </c>
      <c r="B238" s="13">
        <v>107</v>
      </c>
      <c r="C238" s="13"/>
      <c r="D238" s="13"/>
      <c r="E238" s="13"/>
      <c r="F238" s="13"/>
      <c r="G238" s="13"/>
      <c r="H238" s="19"/>
      <c r="I238" s="41"/>
      <c r="J238" s="15"/>
      <c r="K238" s="16"/>
      <c r="L238" s="17"/>
      <c r="M238" s="20">
        <f>B238</f>
        <v>107</v>
      </c>
      <c r="N238" s="6"/>
      <c r="O238" s="5"/>
      <c r="W238" s="31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3"/>
      <c r="AJ238" s="3"/>
    </row>
    <row r="239" spans="1:36" ht="12.75" customHeight="1">
      <c r="A239" s="27" t="s">
        <v>20</v>
      </c>
      <c r="B239" s="13"/>
      <c r="C239" s="13">
        <v>76</v>
      </c>
      <c r="D239" s="13"/>
      <c r="E239" s="13"/>
      <c r="F239" s="13"/>
      <c r="G239" s="13"/>
      <c r="H239" s="33"/>
      <c r="I239" s="41"/>
      <c r="J239" s="41"/>
      <c r="K239" s="41"/>
      <c r="L239" s="17">
        <f>C239/B238</f>
        <v>0.71028037383177567</v>
      </c>
      <c r="M239" s="20">
        <v>77</v>
      </c>
      <c r="N239" s="3">
        <f t="shared" ref="N239:N243" si="65">M239/M238</f>
        <v>0.71962616822429903</v>
      </c>
      <c r="O239" s="5">
        <f t="shared" ref="O239:O243" si="66">100%-N239</f>
        <v>0.28037383177570097</v>
      </c>
      <c r="W239" s="31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3"/>
      <c r="AJ239" s="3"/>
    </row>
    <row r="240" spans="1:36" ht="12.75" customHeight="1">
      <c r="A240" s="31" t="s">
        <v>21</v>
      </c>
      <c r="D240" s="32">
        <v>50</v>
      </c>
      <c r="H240" s="33"/>
      <c r="I240" s="5"/>
      <c r="J240" s="5"/>
      <c r="L240" s="5">
        <f>D240/C239</f>
        <v>0.65789473684210531</v>
      </c>
      <c r="M240" s="20">
        <v>61</v>
      </c>
      <c r="N240" s="3">
        <f t="shared" si="65"/>
        <v>0.79220779220779225</v>
      </c>
      <c r="O240" s="5">
        <f t="shared" si="66"/>
        <v>0.20779220779220775</v>
      </c>
      <c r="W240" s="32"/>
      <c r="AI240" s="3"/>
      <c r="AJ240" s="3"/>
    </row>
    <row r="241" spans="1:36" ht="12.75" customHeight="1">
      <c r="A241" s="31" t="s">
        <v>22</v>
      </c>
      <c r="E241" s="32">
        <v>50</v>
      </c>
      <c r="H241" s="33"/>
      <c r="I241" s="5"/>
      <c r="J241" s="5"/>
      <c r="L241" s="5">
        <f>E241/D240</f>
        <v>1</v>
      </c>
      <c r="M241" s="20">
        <v>61</v>
      </c>
      <c r="N241" s="3">
        <f t="shared" si="65"/>
        <v>1</v>
      </c>
      <c r="O241" s="5">
        <f t="shared" si="66"/>
        <v>0</v>
      </c>
      <c r="W241" s="32"/>
      <c r="AI241" s="3"/>
      <c r="AJ241" s="3"/>
    </row>
    <row r="242" spans="1:36" ht="12.75" customHeight="1">
      <c r="A242" s="31" t="s">
        <v>33</v>
      </c>
      <c r="F242" s="32">
        <v>22</v>
      </c>
      <c r="H242" s="33"/>
      <c r="I242" s="5"/>
      <c r="J242" s="5"/>
      <c r="L242" s="5">
        <f>F242/E241</f>
        <v>0.44</v>
      </c>
      <c r="M242" s="20">
        <v>33</v>
      </c>
      <c r="N242" s="3">
        <f t="shared" si="65"/>
        <v>0.54098360655737709</v>
      </c>
      <c r="O242" s="5">
        <f t="shared" si="66"/>
        <v>0.45901639344262291</v>
      </c>
      <c r="W242" s="32"/>
      <c r="AI242" s="3"/>
      <c r="AJ242" s="3"/>
    </row>
    <row r="243" spans="1:36" ht="12.75" customHeight="1">
      <c r="A243" s="31" t="s">
        <v>34</v>
      </c>
      <c r="G243" s="32">
        <v>22</v>
      </c>
      <c r="H243" s="33">
        <v>19</v>
      </c>
      <c r="I243" s="5"/>
      <c r="J243" s="5"/>
      <c r="L243" s="5">
        <f>G243/F242</f>
        <v>1</v>
      </c>
      <c r="M243" s="20">
        <v>33</v>
      </c>
      <c r="N243" s="3">
        <f t="shared" si="65"/>
        <v>1</v>
      </c>
      <c r="O243" s="5">
        <f t="shared" si="66"/>
        <v>0</v>
      </c>
      <c r="W243" s="32"/>
      <c r="AI243" s="3"/>
      <c r="AJ243" s="3"/>
    </row>
    <row r="244" spans="1:36" ht="12.75" customHeight="1">
      <c r="A244" s="31" t="s">
        <v>36</v>
      </c>
      <c r="G244" s="32">
        <v>20</v>
      </c>
      <c r="H244" s="33">
        <v>6</v>
      </c>
      <c r="I244" s="5"/>
      <c r="J244" s="5"/>
      <c r="L244" s="5"/>
      <c r="M244" s="20">
        <v>23</v>
      </c>
      <c r="N244" s="3"/>
      <c r="O244" s="5"/>
      <c r="W244" s="32"/>
      <c r="AI244" s="3"/>
      <c r="AJ244" s="3"/>
    </row>
    <row r="245" spans="1:36" ht="12.75" customHeight="1">
      <c r="A245" s="31" t="s">
        <v>37</v>
      </c>
      <c r="G245" s="32">
        <v>2</v>
      </c>
      <c r="H245" s="33"/>
      <c r="I245" s="5"/>
      <c r="J245" s="5"/>
      <c r="L245" s="5"/>
      <c r="M245" s="20">
        <v>2</v>
      </c>
      <c r="N245" s="3"/>
      <c r="O245" s="5"/>
      <c r="W245" s="32"/>
      <c r="AI245" s="3"/>
      <c r="AJ245" s="3"/>
    </row>
    <row r="246" spans="1:36" ht="12.75" customHeight="1">
      <c r="A246" s="31" t="s">
        <v>38</v>
      </c>
      <c r="G246" s="32">
        <v>1</v>
      </c>
      <c r="H246" s="33">
        <v>1</v>
      </c>
      <c r="I246" s="5"/>
      <c r="J246" s="5"/>
      <c r="L246" s="5"/>
      <c r="M246" s="20">
        <v>1</v>
      </c>
      <c r="N246" s="3"/>
      <c r="O246" s="5"/>
      <c r="W246" s="32"/>
      <c r="AI246" s="3"/>
      <c r="AJ246" s="3"/>
    </row>
    <row r="247" spans="1:36" ht="12.75" customHeight="1">
      <c r="A247" s="31" t="s">
        <v>39</v>
      </c>
      <c r="H247" s="33"/>
      <c r="I247" s="5"/>
      <c r="J247" s="5"/>
      <c r="L247" s="5"/>
      <c r="M247" s="20"/>
      <c r="N247" s="3"/>
      <c r="O247" s="5"/>
      <c r="W247" s="32"/>
      <c r="AI247" s="3"/>
      <c r="AJ247" s="3"/>
    </row>
    <row r="248" spans="1:36" ht="12.75" customHeight="1">
      <c r="A248" s="31" t="s">
        <v>40</v>
      </c>
      <c r="H248" s="33"/>
      <c r="I248" s="5"/>
      <c r="J248" s="5"/>
      <c r="L248" s="5"/>
      <c r="M248" s="20"/>
      <c r="N248" s="3"/>
      <c r="O248" s="5"/>
      <c r="W248" s="32"/>
      <c r="AI248" s="3"/>
      <c r="AJ248" s="3"/>
    </row>
    <row r="249" spans="1:36" ht="12.75" customHeight="1">
      <c r="A249" s="31" t="s">
        <v>41</v>
      </c>
      <c r="H249" s="33"/>
      <c r="I249" s="5"/>
      <c r="J249" s="5"/>
      <c r="L249" s="5"/>
      <c r="M249" s="20"/>
      <c r="N249" s="3"/>
      <c r="O249" s="5"/>
      <c r="W249" s="32"/>
      <c r="AI249" s="3"/>
      <c r="AJ249" s="3"/>
    </row>
    <row r="250" spans="1:36" ht="12.75" customHeight="1">
      <c r="H250" s="32">
        <f>SUM(H243:H246)</f>
        <v>26</v>
      </c>
      <c r="I250" s="5">
        <f>H243/B238</f>
        <v>0.17757009345794392</v>
      </c>
      <c r="J250" s="5">
        <f>H250/B238</f>
        <v>0.24299065420560748</v>
      </c>
      <c r="K250" s="5">
        <f>J250-I250</f>
        <v>6.5420560747663559E-2</v>
      </c>
      <c r="L250" s="5"/>
      <c r="M250" s="6"/>
      <c r="N250" s="6"/>
      <c r="O250" s="5"/>
      <c r="W250" s="32"/>
      <c r="AI250" s="3"/>
      <c r="AJ250" s="3"/>
    </row>
    <row r="251" spans="1:36" ht="12.75" customHeight="1">
      <c r="A251" s="44" t="s">
        <v>56</v>
      </c>
      <c r="I251" s="5"/>
      <c r="J251" s="5"/>
      <c r="L251" s="5"/>
      <c r="M251" s="6"/>
      <c r="N251" s="6"/>
      <c r="O251" s="5"/>
      <c r="W251" s="32"/>
      <c r="AI251" s="3"/>
      <c r="AJ251" s="3"/>
    </row>
    <row r="252" spans="1:36" ht="25.5" customHeight="1">
      <c r="B252" s="185" t="s">
        <v>1</v>
      </c>
      <c r="C252" s="186"/>
      <c r="D252" s="186"/>
      <c r="E252" s="186"/>
      <c r="F252" s="186"/>
      <c r="G252" s="186"/>
      <c r="I252" s="7" t="s">
        <v>2</v>
      </c>
      <c r="J252" s="7" t="s">
        <v>3</v>
      </c>
      <c r="K252" s="8" t="s">
        <v>4</v>
      </c>
      <c r="L252" s="7" t="s">
        <v>5</v>
      </c>
      <c r="M252" s="9" t="s">
        <v>6</v>
      </c>
      <c r="N252" s="9" t="s">
        <v>7</v>
      </c>
      <c r="O252" s="10" t="s">
        <v>8</v>
      </c>
      <c r="W252" s="32"/>
      <c r="AI252" s="3"/>
      <c r="AJ252" s="3"/>
    </row>
    <row r="253" spans="1:36" ht="12.75" customHeight="1">
      <c r="A253" s="12" t="s">
        <v>9</v>
      </c>
      <c r="B253" s="13">
        <v>1</v>
      </c>
      <c r="C253" s="13">
        <v>2</v>
      </c>
      <c r="D253" s="13">
        <v>3</v>
      </c>
      <c r="E253" s="13">
        <v>4</v>
      </c>
      <c r="F253" s="13">
        <v>5</v>
      </c>
      <c r="G253" s="13">
        <v>6</v>
      </c>
      <c r="H253" s="14" t="s">
        <v>10</v>
      </c>
      <c r="I253" s="41"/>
      <c r="J253" s="15"/>
      <c r="K253" s="16"/>
      <c r="L253" s="17"/>
      <c r="M253" s="6"/>
      <c r="N253" s="6"/>
      <c r="O253" s="5"/>
      <c r="W253" s="32"/>
      <c r="AI253" s="3"/>
      <c r="AJ253" s="3"/>
    </row>
    <row r="254" spans="1:36" ht="12.75" customHeight="1">
      <c r="A254" s="27" t="s">
        <v>20</v>
      </c>
      <c r="B254" s="13">
        <v>705</v>
      </c>
      <c r="C254" s="13"/>
      <c r="D254" s="13"/>
      <c r="E254" s="13"/>
      <c r="F254" s="13"/>
      <c r="G254" s="13"/>
      <c r="H254" s="19"/>
      <c r="I254" s="41"/>
      <c r="J254" s="15"/>
      <c r="K254" s="16"/>
      <c r="L254" s="17"/>
      <c r="M254" s="20">
        <f>B254</f>
        <v>705</v>
      </c>
      <c r="N254" s="6"/>
      <c r="O254" s="5"/>
      <c r="W254" s="32"/>
      <c r="AI254" s="3"/>
      <c r="AJ254" s="3"/>
    </row>
    <row r="255" spans="1:36" ht="12.75" customHeight="1">
      <c r="A255" s="31" t="s">
        <v>21</v>
      </c>
      <c r="B255" s="13"/>
      <c r="C255" s="13">
        <v>529</v>
      </c>
      <c r="D255" s="13"/>
      <c r="E255" s="13"/>
      <c r="F255" s="13"/>
      <c r="G255" s="13"/>
      <c r="H255" s="33"/>
      <c r="I255" s="41"/>
      <c r="J255" s="41"/>
      <c r="K255" s="41"/>
      <c r="L255" s="17">
        <f>C255/B254</f>
        <v>0.75035460992907799</v>
      </c>
      <c r="M255" s="20">
        <v>532</v>
      </c>
      <c r="N255" s="3">
        <f t="shared" ref="N255:N259" si="67">M255/M254</f>
        <v>0.75460992907801416</v>
      </c>
      <c r="O255" s="5">
        <f t="shared" ref="O255:O259" si="68">100%-N255</f>
        <v>0.24539007092198584</v>
      </c>
      <c r="W255" s="32"/>
      <c r="AI255" s="3"/>
      <c r="AJ255" s="3"/>
    </row>
    <row r="256" spans="1:36" ht="12.75" customHeight="1">
      <c r="A256" s="31" t="s">
        <v>22</v>
      </c>
      <c r="B256" s="32"/>
      <c r="C256" s="32"/>
      <c r="D256" s="32">
        <v>529</v>
      </c>
      <c r="E256" s="32"/>
      <c r="F256" s="32"/>
      <c r="G256" s="32"/>
      <c r="H256" s="33"/>
      <c r="I256" s="5"/>
      <c r="J256" s="5"/>
      <c r="K256" s="5"/>
      <c r="L256" s="5">
        <f>D256/C255</f>
        <v>1</v>
      </c>
      <c r="M256" s="20">
        <v>540</v>
      </c>
      <c r="N256" s="3">
        <f t="shared" si="67"/>
        <v>1.0150375939849625</v>
      </c>
      <c r="O256" s="5">
        <f t="shared" si="68"/>
        <v>-1.5037593984962516E-2</v>
      </c>
      <c r="W256" s="32"/>
      <c r="AI256" s="3"/>
      <c r="AJ256" s="3"/>
    </row>
    <row r="257" spans="1:36" ht="12.75" customHeight="1">
      <c r="A257" s="31" t="s">
        <v>33</v>
      </c>
      <c r="B257" s="32"/>
      <c r="C257" s="32"/>
      <c r="D257" s="32"/>
      <c r="E257" s="32">
        <v>370</v>
      </c>
      <c r="F257" s="32"/>
      <c r="G257" s="32"/>
      <c r="H257" s="33">
        <v>4</v>
      </c>
      <c r="I257" s="5"/>
      <c r="J257" s="5"/>
      <c r="K257" s="5"/>
      <c r="L257" s="5">
        <f>E257/D256</f>
        <v>0.69943289224952743</v>
      </c>
      <c r="M257" s="20">
        <v>425</v>
      </c>
      <c r="N257" s="3">
        <f t="shared" si="67"/>
        <v>0.78703703703703709</v>
      </c>
      <c r="O257" s="5">
        <f t="shared" si="68"/>
        <v>0.21296296296296291</v>
      </c>
      <c r="W257" s="32"/>
      <c r="AI257" s="3"/>
      <c r="AJ257" s="3"/>
    </row>
    <row r="258" spans="1:36" ht="12.75" customHeight="1">
      <c r="A258" s="31" t="s">
        <v>34</v>
      </c>
      <c r="F258" s="32">
        <v>326</v>
      </c>
      <c r="H258" s="33">
        <v>5</v>
      </c>
      <c r="I258" s="5"/>
      <c r="J258" s="5"/>
      <c r="L258" s="5">
        <f>F258/E257</f>
        <v>0.88108108108108107</v>
      </c>
      <c r="M258" s="20">
        <v>391</v>
      </c>
      <c r="N258" s="3">
        <f t="shared" si="67"/>
        <v>0.92</v>
      </c>
      <c r="O258" s="5">
        <f t="shared" si="68"/>
        <v>7.999999999999996E-2</v>
      </c>
      <c r="W258" s="32"/>
      <c r="AI258" s="3"/>
      <c r="AJ258" s="3"/>
    </row>
    <row r="259" spans="1:36" ht="12.75" customHeight="1">
      <c r="A259" s="31" t="s">
        <v>36</v>
      </c>
      <c r="G259" s="32">
        <v>326</v>
      </c>
      <c r="H259" s="33">
        <v>266</v>
      </c>
      <c r="I259" s="5"/>
      <c r="J259" s="5"/>
      <c r="L259" s="5">
        <f>G259/F258</f>
        <v>1</v>
      </c>
      <c r="M259" s="20">
        <v>387</v>
      </c>
      <c r="N259" s="3">
        <f t="shared" si="67"/>
        <v>0.98976982097186705</v>
      </c>
      <c r="O259" s="5">
        <f t="shared" si="68"/>
        <v>1.0230179028132946E-2</v>
      </c>
      <c r="W259" s="32"/>
      <c r="AI259" s="3"/>
      <c r="AJ259" s="3"/>
    </row>
    <row r="260" spans="1:36" ht="12.75" customHeight="1">
      <c r="A260" s="31" t="s">
        <v>37</v>
      </c>
      <c r="G260" s="32">
        <v>65</v>
      </c>
      <c r="H260" s="33">
        <v>33</v>
      </c>
      <c r="I260" s="5"/>
      <c r="J260" s="5"/>
      <c r="L260" s="5"/>
      <c r="M260" s="20">
        <v>68</v>
      </c>
      <c r="N260" s="3"/>
      <c r="O260" s="5"/>
      <c r="W260" s="32"/>
      <c r="AI260" s="3"/>
      <c r="AJ260" s="3"/>
    </row>
    <row r="261" spans="1:36" ht="12.75" customHeight="1">
      <c r="A261" s="31" t="s">
        <v>38</v>
      </c>
      <c r="G261" s="32">
        <v>25</v>
      </c>
      <c r="H261" s="33">
        <v>18</v>
      </c>
      <c r="I261" s="5"/>
      <c r="J261" s="5"/>
      <c r="L261" s="5"/>
      <c r="M261" s="20">
        <v>30</v>
      </c>
      <c r="N261" s="3"/>
      <c r="O261" s="5"/>
      <c r="W261" s="32"/>
      <c r="AI261" s="3"/>
      <c r="AJ261" s="3"/>
    </row>
    <row r="262" spans="1:36" ht="12.75" customHeight="1">
      <c r="A262" s="31" t="s">
        <v>39</v>
      </c>
      <c r="G262" s="32">
        <v>10</v>
      </c>
      <c r="H262" s="33">
        <v>6</v>
      </c>
      <c r="I262" s="5"/>
      <c r="J262" s="5"/>
      <c r="L262" s="5"/>
      <c r="M262" s="20">
        <v>12</v>
      </c>
      <c r="N262" s="3"/>
      <c r="O262" s="5"/>
      <c r="W262" s="32"/>
      <c r="AI262" s="3"/>
      <c r="AJ262" s="3"/>
    </row>
    <row r="263" spans="1:36" ht="12.75" customHeight="1">
      <c r="A263" s="31" t="s">
        <v>40</v>
      </c>
      <c r="G263" s="32">
        <v>2</v>
      </c>
      <c r="H263" s="33"/>
      <c r="I263" s="5"/>
      <c r="J263" s="5"/>
      <c r="L263" s="5"/>
      <c r="M263" s="20">
        <v>2</v>
      </c>
      <c r="N263" s="3"/>
      <c r="O263" s="5"/>
      <c r="W263" s="32"/>
      <c r="AI263" s="3"/>
      <c r="AJ263" s="3"/>
    </row>
    <row r="264" spans="1:36" ht="12.75" customHeight="1">
      <c r="A264" s="31" t="s">
        <v>41</v>
      </c>
      <c r="G264" s="32">
        <v>2</v>
      </c>
      <c r="H264" s="33">
        <v>2</v>
      </c>
      <c r="I264" s="5"/>
      <c r="J264" s="5"/>
      <c r="L264" s="5"/>
      <c r="M264" s="20">
        <v>2</v>
      </c>
      <c r="N264" s="3"/>
      <c r="O264" s="5"/>
      <c r="W264" s="32"/>
      <c r="AI264" s="3"/>
      <c r="AJ264" s="3"/>
    </row>
    <row r="265" spans="1:36" ht="12.75" customHeight="1">
      <c r="H265" s="32">
        <f>SUM(H257:H264)</f>
        <v>334</v>
      </c>
      <c r="I265" s="5">
        <f>SUM(H257:H259)/B254</f>
        <v>0.39007092198581561</v>
      </c>
      <c r="J265" s="5">
        <f>H265/B254</f>
        <v>0.47375886524822697</v>
      </c>
      <c r="K265" s="5">
        <f>J265-I265</f>
        <v>8.3687943262411357E-2</v>
      </c>
      <c r="L265" s="5"/>
      <c r="M265" s="6"/>
      <c r="N265" s="6"/>
      <c r="O265" s="5"/>
      <c r="W265" s="32"/>
      <c r="AI265" s="3"/>
      <c r="AJ265" s="3"/>
    </row>
    <row r="266" spans="1:36" ht="12.75" customHeight="1">
      <c r="A266" s="44" t="s">
        <v>57</v>
      </c>
      <c r="I266" s="5"/>
      <c r="J266" s="5"/>
      <c r="L266" s="5"/>
      <c r="M266" s="6"/>
      <c r="N266" s="6"/>
      <c r="O266" s="5"/>
      <c r="W266" s="32"/>
      <c r="AI266" s="3"/>
      <c r="AJ266" s="3"/>
    </row>
    <row r="267" spans="1:36" ht="25.5" customHeight="1">
      <c r="B267" s="185" t="s">
        <v>1</v>
      </c>
      <c r="C267" s="186"/>
      <c r="D267" s="186"/>
      <c r="E267" s="186"/>
      <c r="F267" s="186"/>
      <c r="G267" s="186"/>
      <c r="I267" s="7" t="s">
        <v>2</v>
      </c>
      <c r="J267" s="7" t="s">
        <v>3</v>
      </c>
      <c r="K267" s="8" t="s">
        <v>4</v>
      </c>
      <c r="L267" s="7" t="s">
        <v>5</v>
      </c>
      <c r="M267" s="9" t="s">
        <v>6</v>
      </c>
      <c r="N267" s="9" t="s">
        <v>7</v>
      </c>
      <c r="O267" s="10" t="s">
        <v>8</v>
      </c>
      <c r="W267" s="32"/>
      <c r="AI267" s="3"/>
      <c r="AJ267" s="3"/>
    </row>
    <row r="268" spans="1:36" ht="12.75" customHeight="1">
      <c r="A268" s="12" t="s">
        <v>9</v>
      </c>
      <c r="B268" s="13">
        <v>1</v>
      </c>
      <c r="C268" s="13">
        <v>2</v>
      </c>
      <c r="D268" s="13">
        <v>3</v>
      </c>
      <c r="E268" s="13">
        <v>4</v>
      </c>
      <c r="F268" s="13">
        <v>5</v>
      </c>
      <c r="G268" s="13">
        <v>6</v>
      </c>
      <c r="H268" s="14" t="s">
        <v>10</v>
      </c>
      <c r="I268" s="41"/>
      <c r="J268" s="15"/>
      <c r="K268" s="16"/>
      <c r="L268" s="17"/>
      <c r="M268" s="6"/>
      <c r="N268" s="6"/>
      <c r="O268" s="5"/>
      <c r="W268" s="32"/>
      <c r="AI268" s="3"/>
      <c r="AJ268" s="3"/>
    </row>
    <row r="269" spans="1:36" ht="12.75" customHeight="1">
      <c r="A269" s="31" t="s">
        <v>21</v>
      </c>
      <c r="B269" s="13">
        <v>164</v>
      </c>
      <c r="C269" s="13"/>
      <c r="D269" s="13"/>
      <c r="E269" s="13"/>
      <c r="F269" s="13"/>
      <c r="G269" s="13"/>
      <c r="H269" s="19"/>
      <c r="I269" s="41"/>
      <c r="J269" s="15"/>
      <c r="K269" s="16"/>
      <c r="L269" s="17"/>
      <c r="M269" s="20">
        <f>B269</f>
        <v>164</v>
      </c>
      <c r="N269" s="6"/>
      <c r="O269" s="5"/>
      <c r="W269" s="32"/>
      <c r="AI269" s="3"/>
      <c r="AJ269" s="3"/>
    </row>
    <row r="270" spans="1:36" ht="12.75" customHeight="1">
      <c r="A270" s="31" t="s">
        <v>22</v>
      </c>
      <c r="B270" s="13"/>
      <c r="C270" s="13">
        <v>158</v>
      </c>
      <c r="D270" s="13"/>
      <c r="E270" s="13"/>
      <c r="F270" s="13"/>
      <c r="G270" s="13"/>
      <c r="H270" s="33"/>
      <c r="I270" s="41"/>
      <c r="J270" s="41"/>
      <c r="K270" s="41"/>
      <c r="L270" s="17">
        <f>C270/B269</f>
        <v>0.96341463414634143</v>
      </c>
      <c r="M270" s="20">
        <v>162</v>
      </c>
      <c r="N270" s="3">
        <f t="shared" ref="N270:N274" si="69">M270/M269</f>
        <v>0.98780487804878048</v>
      </c>
      <c r="O270" s="5">
        <f t="shared" ref="O270:O274" si="70">100%-N270</f>
        <v>1.2195121951219523E-2</v>
      </c>
      <c r="W270" s="32"/>
      <c r="AI270" s="3"/>
      <c r="AJ270" s="3"/>
    </row>
    <row r="271" spans="1:36" ht="12.75" customHeight="1">
      <c r="A271" s="31" t="s">
        <v>33</v>
      </c>
      <c r="B271" s="32"/>
      <c r="C271" s="32"/>
      <c r="D271" s="32">
        <v>69</v>
      </c>
      <c r="E271" s="32"/>
      <c r="F271" s="32"/>
      <c r="G271" s="32"/>
      <c r="H271" s="33"/>
      <c r="I271" s="5"/>
      <c r="J271" s="5"/>
      <c r="K271" s="5"/>
      <c r="L271" s="5">
        <f>D271/C270</f>
        <v>0.43670886075949367</v>
      </c>
      <c r="M271" s="20">
        <v>138</v>
      </c>
      <c r="N271" s="3">
        <f t="shared" si="69"/>
        <v>0.85185185185185186</v>
      </c>
      <c r="O271" s="5">
        <f t="shared" si="70"/>
        <v>0.14814814814814814</v>
      </c>
      <c r="W271" s="32"/>
      <c r="AI271" s="3"/>
      <c r="AJ271" s="3"/>
    </row>
    <row r="272" spans="1:36" ht="12.75" customHeight="1">
      <c r="A272" s="31" t="s">
        <v>34</v>
      </c>
      <c r="E272" s="32">
        <v>40</v>
      </c>
      <c r="H272" s="33"/>
      <c r="I272" s="5"/>
      <c r="J272" s="5"/>
      <c r="L272" s="5">
        <f>E272/D271</f>
        <v>0.57971014492753625</v>
      </c>
      <c r="M272" s="20">
        <v>130</v>
      </c>
      <c r="N272" s="3">
        <f t="shared" si="69"/>
        <v>0.94202898550724634</v>
      </c>
      <c r="O272" s="5">
        <f t="shared" si="70"/>
        <v>5.7971014492753659E-2</v>
      </c>
      <c r="W272" s="32"/>
      <c r="AI272" s="3"/>
      <c r="AJ272" s="3"/>
    </row>
    <row r="273" spans="1:36" ht="12.75" customHeight="1">
      <c r="A273" s="31" t="s">
        <v>36</v>
      </c>
      <c r="F273" s="32">
        <v>40</v>
      </c>
      <c r="H273" s="33"/>
      <c r="I273" s="5"/>
      <c r="J273" s="5"/>
      <c r="L273" s="5">
        <f>F273/E272</f>
        <v>1</v>
      </c>
      <c r="M273" s="20">
        <v>128</v>
      </c>
      <c r="N273" s="3">
        <f t="shared" si="69"/>
        <v>0.98461538461538467</v>
      </c>
      <c r="O273" s="5">
        <f t="shared" si="70"/>
        <v>1.538461538461533E-2</v>
      </c>
      <c r="W273" s="32"/>
      <c r="AI273" s="3"/>
      <c r="AJ273" s="3"/>
    </row>
    <row r="274" spans="1:36" ht="12.75" customHeight="1">
      <c r="A274" s="31" t="s">
        <v>37</v>
      </c>
      <c r="G274" s="32">
        <v>37</v>
      </c>
      <c r="H274" s="33">
        <v>18</v>
      </c>
      <c r="I274" s="5"/>
      <c r="J274" s="5"/>
      <c r="L274" s="5">
        <f>G274/F273</f>
        <v>0.92500000000000004</v>
      </c>
      <c r="M274" s="20">
        <v>39</v>
      </c>
      <c r="N274" s="3">
        <f t="shared" si="69"/>
        <v>0.3046875</v>
      </c>
      <c r="O274" s="5">
        <f t="shared" si="70"/>
        <v>0.6953125</v>
      </c>
      <c r="W274" s="32"/>
      <c r="AI274" s="3"/>
      <c r="AJ274" s="3"/>
    </row>
    <row r="275" spans="1:36" ht="12.75" customHeight="1">
      <c r="A275" s="31" t="s">
        <v>38</v>
      </c>
      <c r="G275" s="32">
        <v>16</v>
      </c>
      <c r="H275" s="33">
        <v>10</v>
      </c>
      <c r="I275" s="5"/>
      <c r="J275" s="5"/>
      <c r="L275" s="5"/>
      <c r="M275" s="20">
        <v>16</v>
      </c>
      <c r="N275" s="3"/>
      <c r="O275" s="5"/>
      <c r="W275" s="32"/>
      <c r="AI275" s="3"/>
      <c r="AJ275" s="3"/>
    </row>
    <row r="276" spans="1:36" ht="12.75" customHeight="1">
      <c r="A276" s="31" t="s">
        <v>39</v>
      </c>
      <c r="G276" s="32">
        <v>7</v>
      </c>
      <c r="H276" s="33">
        <v>5</v>
      </c>
      <c r="I276" s="5"/>
      <c r="J276" s="5"/>
      <c r="L276" s="5"/>
      <c r="M276" s="20">
        <v>8</v>
      </c>
      <c r="N276" s="3"/>
      <c r="O276" s="5"/>
      <c r="W276" s="32"/>
      <c r="AI276" s="3"/>
      <c r="AJ276" s="3"/>
    </row>
    <row r="277" spans="1:36" ht="12.75" customHeight="1">
      <c r="A277" s="31" t="s">
        <v>40</v>
      </c>
      <c r="G277" s="32">
        <v>2</v>
      </c>
      <c r="H277" s="33">
        <v>2</v>
      </c>
      <c r="I277" s="5"/>
      <c r="J277" s="5"/>
      <c r="L277" s="5"/>
      <c r="M277" s="20">
        <v>2</v>
      </c>
      <c r="N277" s="3"/>
      <c r="O277" s="5"/>
      <c r="W277" s="32"/>
      <c r="AI277" s="3"/>
      <c r="AJ277" s="3"/>
    </row>
    <row r="278" spans="1:36" ht="12.75" customHeight="1">
      <c r="A278" s="31" t="s">
        <v>41</v>
      </c>
      <c r="H278" s="33"/>
      <c r="I278" s="5"/>
      <c r="J278" s="5"/>
      <c r="L278" s="5"/>
      <c r="M278" s="20"/>
      <c r="N278" s="3"/>
      <c r="O278" s="5"/>
      <c r="W278" s="32"/>
      <c r="AI278" s="3"/>
      <c r="AJ278" s="3"/>
    </row>
    <row r="279" spans="1:36" ht="12.75" customHeight="1">
      <c r="H279" s="32">
        <f>SUM(H274:H277)</f>
        <v>35</v>
      </c>
      <c r="I279" s="5">
        <f>H274/B269</f>
        <v>0.10975609756097561</v>
      </c>
      <c r="J279" s="5">
        <f>H279/B269</f>
        <v>0.21341463414634146</v>
      </c>
      <c r="K279" s="5">
        <f>J279-I279</f>
        <v>0.10365853658536585</v>
      </c>
      <c r="L279" s="5"/>
      <c r="M279" s="6"/>
      <c r="N279" s="6"/>
      <c r="O279" s="5"/>
      <c r="W279" s="32"/>
      <c r="AI279" s="3"/>
      <c r="AJ279" s="3"/>
    </row>
    <row r="280" spans="1:36" ht="12.75" customHeight="1">
      <c r="A280" s="44" t="s">
        <v>58</v>
      </c>
      <c r="I280" s="5"/>
      <c r="J280" s="5"/>
      <c r="L280" s="5"/>
      <c r="M280" s="6"/>
      <c r="N280" s="6"/>
      <c r="O280" s="5"/>
      <c r="W280" s="32"/>
      <c r="AI280" s="3"/>
      <c r="AJ280" s="3"/>
    </row>
    <row r="281" spans="1:36" ht="25.5" customHeight="1">
      <c r="B281" s="185" t="s">
        <v>1</v>
      </c>
      <c r="C281" s="186"/>
      <c r="D281" s="186"/>
      <c r="E281" s="186"/>
      <c r="F281" s="186"/>
      <c r="G281" s="186"/>
      <c r="I281" s="7" t="s">
        <v>2</v>
      </c>
      <c r="J281" s="7" t="s">
        <v>3</v>
      </c>
      <c r="K281" s="8" t="s">
        <v>4</v>
      </c>
      <c r="L281" s="7" t="s">
        <v>5</v>
      </c>
      <c r="M281" s="9" t="s">
        <v>6</v>
      </c>
      <c r="N281" s="9" t="s">
        <v>7</v>
      </c>
      <c r="O281" s="10" t="s">
        <v>8</v>
      </c>
      <c r="W281" s="32"/>
      <c r="AI281" s="3"/>
      <c r="AJ281" s="3"/>
    </row>
    <row r="282" spans="1:36" ht="12.75" customHeight="1">
      <c r="A282" s="12" t="s">
        <v>9</v>
      </c>
      <c r="B282" s="13">
        <v>1</v>
      </c>
      <c r="C282" s="13">
        <v>2</v>
      </c>
      <c r="D282" s="13">
        <v>3</v>
      </c>
      <c r="E282" s="13">
        <v>4</v>
      </c>
      <c r="F282" s="13">
        <v>5</v>
      </c>
      <c r="G282" s="13">
        <v>6</v>
      </c>
      <c r="H282" s="14" t="s">
        <v>10</v>
      </c>
      <c r="I282" s="41"/>
      <c r="J282" s="15"/>
      <c r="K282" s="16"/>
      <c r="L282" s="17"/>
      <c r="M282" s="6"/>
      <c r="N282" s="6"/>
      <c r="O282" s="5"/>
      <c r="W282" s="32"/>
      <c r="AI282" s="3"/>
      <c r="AJ282" s="3"/>
    </row>
    <row r="283" spans="1:36" ht="12.75" customHeight="1">
      <c r="A283" s="31" t="s">
        <v>22</v>
      </c>
      <c r="B283" s="13">
        <v>668</v>
      </c>
      <c r="C283" s="13"/>
      <c r="D283" s="13"/>
      <c r="E283" s="13"/>
      <c r="F283" s="13"/>
      <c r="G283" s="13"/>
      <c r="H283" s="19"/>
      <c r="I283" s="41"/>
      <c r="J283" s="15"/>
      <c r="K283" s="16"/>
      <c r="L283" s="17"/>
      <c r="M283" s="20">
        <f>B283</f>
        <v>668</v>
      </c>
      <c r="N283" s="6"/>
      <c r="O283" s="5"/>
      <c r="W283" s="32"/>
      <c r="AI283" s="3"/>
      <c r="AJ283" s="3"/>
    </row>
    <row r="284" spans="1:36" ht="12.75" customHeight="1">
      <c r="A284" s="31" t="s">
        <v>33</v>
      </c>
      <c r="B284" s="13"/>
      <c r="C284" s="13">
        <v>506</v>
      </c>
      <c r="D284" s="13"/>
      <c r="E284" s="13"/>
      <c r="F284" s="13"/>
      <c r="G284" s="13"/>
      <c r="H284" s="33"/>
      <c r="I284" s="41"/>
      <c r="J284" s="41"/>
      <c r="K284" s="41"/>
      <c r="L284" s="17">
        <f>C284/B283</f>
        <v>0.75748502994011979</v>
      </c>
      <c r="M284" s="20">
        <v>510</v>
      </c>
      <c r="N284" s="3">
        <f t="shared" ref="N284:N288" si="71">M284/M283</f>
        <v>0.76347305389221554</v>
      </c>
      <c r="O284" s="5">
        <f t="shared" ref="O284:O288" si="72">100%-N284</f>
        <v>0.23652694610778446</v>
      </c>
      <c r="W284" s="32"/>
      <c r="AI284" s="3"/>
      <c r="AJ284" s="3"/>
    </row>
    <row r="285" spans="1:36" ht="12.75" customHeight="1">
      <c r="A285" s="31" t="s">
        <v>34</v>
      </c>
      <c r="D285" s="32">
        <v>445</v>
      </c>
      <c r="H285" s="33"/>
      <c r="I285" s="5"/>
      <c r="J285" s="5"/>
      <c r="L285" s="5">
        <f>D285/C284</f>
        <v>0.87944664031620556</v>
      </c>
      <c r="M285" s="20">
        <v>472</v>
      </c>
      <c r="N285" s="3">
        <f t="shared" si="71"/>
        <v>0.92549019607843142</v>
      </c>
      <c r="O285" s="5">
        <f t="shared" si="72"/>
        <v>7.4509803921568585E-2</v>
      </c>
      <c r="W285" s="32"/>
      <c r="AI285" s="3"/>
      <c r="AJ285" s="3"/>
    </row>
    <row r="286" spans="1:36" ht="12.75" customHeight="1">
      <c r="A286" s="31" t="s">
        <v>36</v>
      </c>
      <c r="E286" s="32">
        <v>440</v>
      </c>
      <c r="H286" s="33"/>
      <c r="I286" s="5"/>
      <c r="J286" s="5"/>
      <c r="L286" s="5">
        <f>E286/D285</f>
        <v>0.9887640449438202</v>
      </c>
      <c r="M286" s="20">
        <v>336</v>
      </c>
      <c r="N286" s="3">
        <f t="shared" si="71"/>
        <v>0.71186440677966101</v>
      </c>
      <c r="O286" s="5">
        <f t="shared" si="72"/>
        <v>0.28813559322033899</v>
      </c>
      <c r="W286" s="32"/>
      <c r="AI286" s="3"/>
      <c r="AJ286" s="3"/>
    </row>
    <row r="287" spans="1:36" ht="12.75" customHeight="1">
      <c r="A287" s="31" t="s">
        <v>37</v>
      </c>
      <c r="F287" s="32">
        <v>332</v>
      </c>
      <c r="H287" s="33">
        <v>1</v>
      </c>
      <c r="I287" s="5"/>
      <c r="J287" s="5"/>
      <c r="L287" s="5">
        <f>F287/E286</f>
        <v>0.75454545454545452</v>
      </c>
      <c r="M287" s="20">
        <v>394</v>
      </c>
      <c r="N287" s="3">
        <f t="shared" si="71"/>
        <v>1.1726190476190477</v>
      </c>
      <c r="O287" s="5">
        <f t="shared" si="72"/>
        <v>-0.17261904761904767</v>
      </c>
      <c r="W287" s="32"/>
      <c r="AI287" s="3"/>
      <c r="AJ287" s="3"/>
    </row>
    <row r="288" spans="1:36" ht="12.75" customHeight="1">
      <c r="A288" s="31" t="s">
        <v>38</v>
      </c>
      <c r="G288" s="32">
        <v>330</v>
      </c>
      <c r="H288" s="33">
        <v>291</v>
      </c>
      <c r="I288" s="5"/>
      <c r="J288" s="5"/>
      <c r="L288" s="5">
        <f>G288/F287</f>
        <v>0.99397590361445787</v>
      </c>
      <c r="M288" s="20">
        <v>372</v>
      </c>
      <c r="N288" s="3">
        <f t="shared" si="71"/>
        <v>0.9441624365482234</v>
      </c>
      <c r="O288" s="5">
        <f t="shared" si="72"/>
        <v>5.5837563451776595E-2</v>
      </c>
      <c r="W288" s="32"/>
      <c r="AI288" s="3"/>
      <c r="AJ288" s="3"/>
    </row>
    <row r="289" spans="1:36" ht="12.75" customHeight="1">
      <c r="A289" s="31" t="s">
        <v>39</v>
      </c>
      <c r="G289" s="32">
        <v>71</v>
      </c>
      <c r="H289" s="33">
        <v>35</v>
      </c>
      <c r="I289" s="5"/>
      <c r="J289" s="5"/>
      <c r="L289" s="5"/>
      <c r="M289" s="20">
        <v>91</v>
      </c>
      <c r="N289" s="3"/>
      <c r="O289" s="5"/>
      <c r="W289" s="32"/>
      <c r="AI289" s="3"/>
      <c r="AJ289" s="3"/>
    </row>
    <row r="290" spans="1:36" ht="12.75" customHeight="1">
      <c r="A290" s="31" t="s">
        <v>40</v>
      </c>
      <c r="G290" s="32">
        <v>22</v>
      </c>
      <c r="H290" s="33">
        <v>15</v>
      </c>
      <c r="I290" s="5"/>
      <c r="J290" s="5"/>
      <c r="L290" s="5"/>
      <c r="M290" s="20">
        <v>23</v>
      </c>
      <c r="N290" s="3"/>
      <c r="O290" s="5"/>
      <c r="W290" s="32"/>
      <c r="AI290" s="3"/>
      <c r="AJ290" s="3"/>
    </row>
    <row r="291" spans="1:36" ht="12.75" customHeight="1">
      <c r="A291" s="31" t="s">
        <v>41</v>
      </c>
      <c r="G291" s="32">
        <v>7</v>
      </c>
      <c r="H291" s="33">
        <v>1</v>
      </c>
      <c r="I291" s="5"/>
      <c r="J291" s="5"/>
      <c r="L291" s="5"/>
      <c r="M291" s="20">
        <v>7</v>
      </c>
      <c r="N291" s="3"/>
      <c r="O291" s="5"/>
      <c r="W291" s="32"/>
      <c r="AI291" s="3"/>
      <c r="AJ291" s="3"/>
    </row>
    <row r="292" spans="1:36" ht="12.75" customHeight="1">
      <c r="A292" s="31"/>
      <c r="H292" s="32">
        <f>SUM(H287:H291)</f>
        <v>343</v>
      </c>
      <c r="I292" s="5">
        <f>SUM(H287:H288)/B283</f>
        <v>0.43712574850299402</v>
      </c>
      <c r="J292" s="5">
        <f>H292/B283</f>
        <v>0.51347305389221554</v>
      </c>
      <c r="K292" s="5">
        <f>J292-I292</f>
        <v>7.634730538922152E-2</v>
      </c>
      <c r="L292" s="5"/>
      <c r="M292" s="6"/>
      <c r="N292" s="6"/>
      <c r="O292" s="5"/>
      <c r="W292" s="32"/>
      <c r="AI292" s="3"/>
      <c r="AJ292" s="3"/>
    </row>
    <row r="293" spans="1:36" ht="12.75" customHeight="1">
      <c r="A293" s="44" t="s">
        <v>59</v>
      </c>
      <c r="I293" s="5"/>
      <c r="J293" s="5"/>
      <c r="L293" s="5"/>
      <c r="M293" s="6"/>
      <c r="N293" s="6"/>
      <c r="O293" s="5"/>
      <c r="W293" s="32"/>
      <c r="AI293" s="3"/>
      <c r="AJ293" s="3"/>
    </row>
    <row r="294" spans="1:36" ht="25.5" customHeight="1">
      <c r="B294" s="185" t="s">
        <v>1</v>
      </c>
      <c r="C294" s="186"/>
      <c r="D294" s="186"/>
      <c r="E294" s="186"/>
      <c r="F294" s="186"/>
      <c r="G294" s="186"/>
      <c r="I294" s="7" t="s">
        <v>2</v>
      </c>
      <c r="J294" s="7" t="s">
        <v>3</v>
      </c>
      <c r="K294" s="8" t="s">
        <v>4</v>
      </c>
      <c r="L294" s="7" t="s">
        <v>5</v>
      </c>
      <c r="M294" s="9" t="s">
        <v>6</v>
      </c>
      <c r="N294" s="9" t="s">
        <v>7</v>
      </c>
      <c r="O294" s="10" t="s">
        <v>8</v>
      </c>
      <c r="W294" s="32"/>
      <c r="AI294" s="3"/>
      <c r="AJ294" s="3"/>
    </row>
    <row r="295" spans="1:36" ht="12.75" customHeight="1">
      <c r="A295" s="12" t="s">
        <v>9</v>
      </c>
      <c r="B295" s="13">
        <v>1</v>
      </c>
      <c r="C295" s="13">
        <v>2</v>
      </c>
      <c r="D295" s="13">
        <v>3</v>
      </c>
      <c r="E295" s="13">
        <v>4</v>
      </c>
      <c r="F295" s="13">
        <v>5</v>
      </c>
      <c r="G295" s="13">
        <v>6</v>
      </c>
      <c r="H295" s="14" t="s">
        <v>10</v>
      </c>
      <c r="I295" s="41"/>
      <c r="J295" s="15"/>
      <c r="K295" s="16"/>
      <c r="L295" s="17"/>
      <c r="M295" s="6"/>
      <c r="N295" s="6"/>
      <c r="O295" s="5"/>
      <c r="W295" s="32"/>
      <c r="AI295" s="3"/>
      <c r="AJ295" s="3"/>
    </row>
    <row r="296" spans="1:36" ht="12.75" customHeight="1">
      <c r="A296" s="31" t="s">
        <v>33</v>
      </c>
      <c r="B296" s="13">
        <v>137</v>
      </c>
      <c r="C296" s="13"/>
      <c r="D296" s="13"/>
      <c r="E296" s="13"/>
      <c r="F296" s="13"/>
      <c r="G296" s="13"/>
      <c r="H296" s="19"/>
      <c r="I296" s="41"/>
      <c r="J296" s="15"/>
      <c r="K296" s="16"/>
      <c r="L296" s="17"/>
      <c r="M296" s="20">
        <f>B296</f>
        <v>137</v>
      </c>
      <c r="N296" s="6"/>
      <c r="O296" s="5"/>
      <c r="W296" s="32"/>
      <c r="AI296" s="3"/>
      <c r="AJ296" s="3"/>
    </row>
    <row r="297" spans="1:36" ht="12.75" customHeight="1">
      <c r="A297" s="31" t="s">
        <v>34</v>
      </c>
      <c r="B297" s="13"/>
      <c r="C297" s="13">
        <v>101</v>
      </c>
      <c r="D297" s="13"/>
      <c r="E297" s="13"/>
      <c r="F297" s="13"/>
      <c r="G297" s="13"/>
      <c r="H297" s="33"/>
      <c r="I297" s="41"/>
      <c r="J297" s="41"/>
      <c r="K297" s="41"/>
      <c r="L297" s="17">
        <f>C297/B296</f>
        <v>0.73722627737226276</v>
      </c>
      <c r="M297" s="20">
        <v>102</v>
      </c>
      <c r="N297" s="3">
        <f t="shared" ref="N297:N301" si="73">M297/M296</f>
        <v>0.74452554744525545</v>
      </c>
      <c r="O297" s="5">
        <f t="shared" ref="O297:O301" si="74">100%-N297</f>
        <v>0.25547445255474455</v>
      </c>
      <c r="W297" s="32"/>
      <c r="AI297" s="3"/>
      <c r="AJ297" s="3"/>
    </row>
    <row r="298" spans="1:36" ht="12.75" customHeight="1">
      <c r="A298" s="31" t="s">
        <v>36</v>
      </c>
      <c r="D298" s="32">
        <v>100</v>
      </c>
      <c r="H298" s="33"/>
      <c r="I298" s="5"/>
      <c r="J298" s="5"/>
      <c r="L298" s="5">
        <f>D298/C297</f>
        <v>0.99009900990099009</v>
      </c>
      <c r="M298" s="20">
        <v>100</v>
      </c>
      <c r="N298" s="3">
        <f t="shared" si="73"/>
        <v>0.98039215686274506</v>
      </c>
      <c r="O298" s="5">
        <f t="shared" si="74"/>
        <v>1.9607843137254943E-2</v>
      </c>
      <c r="W298" s="32"/>
      <c r="AI298" s="3"/>
      <c r="AJ298" s="3"/>
    </row>
    <row r="299" spans="1:36" ht="12.75" customHeight="1">
      <c r="A299" s="31" t="s">
        <v>37</v>
      </c>
      <c r="E299" s="32">
        <v>37</v>
      </c>
      <c r="H299" s="33"/>
      <c r="I299" s="5"/>
      <c r="J299" s="5"/>
      <c r="L299" s="5">
        <f>E299/D298</f>
        <v>0.37</v>
      </c>
      <c r="M299" s="20">
        <v>55</v>
      </c>
      <c r="N299" s="3">
        <f t="shared" si="73"/>
        <v>0.55000000000000004</v>
      </c>
      <c r="O299" s="5">
        <f t="shared" si="74"/>
        <v>0.44999999999999996</v>
      </c>
      <c r="W299" s="32"/>
      <c r="AI299" s="3"/>
      <c r="AJ299" s="3"/>
    </row>
    <row r="300" spans="1:36" ht="12.75" customHeight="1">
      <c r="A300" s="31" t="s">
        <v>38</v>
      </c>
      <c r="F300" s="32">
        <v>37</v>
      </c>
      <c r="H300" s="33"/>
      <c r="I300" s="5"/>
      <c r="J300" s="5"/>
      <c r="L300" s="5">
        <f>F300/E299</f>
        <v>1</v>
      </c>
      <c r="M300" s="20">
        <v>43</v>
      </c>
      <c r="N300" s="3">
        <f t="shared" si="73"/>
        <v>0.78181818181818186</v>
      </c>
      <c r="O300" s="5">
        <f t="shared" si="74"/>
        <v>0.21818181818181814</v>
      </c>
      <c r="W300" s="32"/>
      <c r="AI300" s="3"/>
      <c r="AJ300" s="3"/>
    </row>
    <row r="301" spans="1:36" ht="12.75" customHeight="1">
      <c r="A301" s="31" t="s">
        <v>39</v>
      </c>
      <c r="G301" s="32">
        <v>37</v>
      </c>
      <c r="H301" s="33">
        <v>21</v>
      </c>
      <c r="I301" s="5"/>
      <c r="J301" s="5"/>
      <c r="L301" s="5">
        <f>G301/F300</f>
        <v>1</v>
      </c>
      <c r="M301" s="20">
        <v>40</v>
      </c>
      <c r="N301" s="3">
        <f t="shared" si="73"/>
        <v>0.93023255813953487</v>
      </c>
      <c r="O301" s="5">
        <f t="shared" si="74"/>
        <v>6.9767441860465129E-2</v>
      </c>
      <c r="W301" s="32"/>
      <c r="AI301" s="3"/>
      <c r="AJ301" s="3"/>
    </row>
    <row r="302" spans="1:36" ht="12.75" customHeight="1">
      <c r="A302" s="31" t="s">
        <v>40</v>
      </c>
      <c r="G302" s="32">
        <v>11</v>
      </c>
      <c r="H302" s="33">
        <v>9</v>
      </c>
      <c r="I302" s="5"/>
      <c r="J302" s="5"/>
      <c r="L302" s="5"/>
      <c r="M302" s="20">
        <v>11</v>
      </c>
      <c r="N302" s="3"/>
      <c r="O302" s="5"/>
      <c r="W302" s="32"/>
      <c r="AI302" s="3"/>
      <c r="AJ302" s="3"/>
    </row>
    <row r="303" spans="1:36" ht="12.75" customHeight="1">
      <c r="A303" s="31" t="s">
        <v>41</v>
      </c>
      <c r="G303" s="32">
        <v>1</v>
      </c>
      <c r="H303" s="33"/>
      <c r="I303" s="5"/>
      <c r="J303" s="5"/>
      <c r="L303" s="5"/>
      <c r="M303" s="20">
        <v>2</v>
      </c>
      <c r="N303" s="3"/>
      <c r="O303" s="5"/>
      <c r="W303" s="32"/>
      <c r="AI303" s="3"/>
      <c r="AJ303" s="3"/>
    </row>
    <row r="304" spans="1:36" ht="12.75" customHeight="1">
      <c r="A304" s="31" t="s">
        <v>42</v>
      </c>
      <c r="G304" s="32">
        <v>1</v>
      </c>
      <c r="H304" s="33"/>
      <c r="I304" s="5"/>
      <c r="J304" s="5"/>
      <c r="L304" s="5"/>
      <c r="M304" s="20">
        <v>1</v>
      </c>
      <c r="N304" s="3"/>
      <c r="O304" s="5"/>
      <c r="W304" s="32"/>
      <c r="AI304" s="3"/>
      <c r="AJ304" s="3"/>
    </row>
    <row r="305" spans="1:36" ht="12.75" customHeight="1">
      <c r="A305" s="31" t="s">
        <v>43</v>
      </c>
      <c r="G305" s="32">
        <v>1</v>
      </c>
      <c r="H305" s="33"/>
      <c r="I305" s="5"/>
      <c r="J305" s="5"/>
      <c r="L305" s="5"/>
      <c r="M305" s="20">
        <v>1</v>
      </c>
      <c r="N305" s="3"/>
      <c r="O305" s="5"/>
      <c r="W305" s="32"/>
      <c r="AI305" s="3"/>
      <c r="AJ305" s="3"/>
    </row>
    <row r="306" spans="1:36" ht="12.75" customHeight="1">
      <c r="H306" s="32">
        <f>SUM(H301:H302)</f>
        <v>30</v>
      </c>
      <c r="I306" s="5">
        <f>H301/B296</f>
        <v>0.15328467153284672</v>
      </c>
      <c r="J306" s="5">
        <f>H306/B296</f>
        <v>0.21897810218978103</v>
      </c>
      <c r="K306" s="5">
        <f>J306-I306</f>
        <v>6.569343065693431E-2</v>
      </c>
      <c r="L306" s="5"/>
      <c r="M306" s="6"/>
      <c r="N306" s="6"/>
      <c r="O306" s="5"/>
      <c r="W306" s="32"/>
      <c r="AI306" s="3"/>
      <c r="AJ306" s="3"/>
    </row>
    <row r="307" spans="1:36" ht="12.75" customHeight="1">
      <c r="A307" s="44" t="s">
        <v>60</v>
      </c>
      <c r="I307" s="5"/>
      <c r="J307" s="5"/>
      <c r="L307" s="5"/>
      <c r="M307" s="6"/>
      <c r="N307" s="6"/>
      <c r="O307" s="5"/>
      <c r="W307" s="32"/>
      <c r="AI307" s="3"/>
      <c r="AJ307" s="3"/>
    </row>
    <row r="308" spans="1:36" ht="25.5" customHeight="1">
      <c r="B308" s="185" t="s">
        <v>1</v>
      </c>
      <c r="C308" s="186"/>
      <c r="D308" s="186"/>
      <c r="E308" s="186"/>
      <c r="F308" s="186"/>
      <c r="G308" s="186"/>
      <c r="I308" s="7" t="s">
        <v>2</v>
      </c>
      <c r="J308" s="7" t="s">
        <v>3</v>
      </c>
      <c r="K308" s="8" t="s">
        <v>4</v>
      </c>
      <c r="L308" s="7" t="s">
        <v>5</v>
      </c>
      <c r="M308" s="9" t="s">
        <v>6</v>
      </c>
      <c r="N308" s="9" t="s">
        <v>7</v>
      </c>
      <c r="O308" s="10" t="s">
        <v>8</v>
      </c>
      <c r="W308" s="32"/>
      <c r="AI308" s="3"/>
      <c r="AJ308" s="3"/>
    </row>
    <row r="309" spans="1:36" ht="12.75" customHeight="1">
      <c r="A309" s="12" t="s">
        <v>9</v>
      </c>
      <c r="B309" s="13">
        <v>1</v>
      </c>
      <c r="C309" s="13">
        <v>2</v>
      </c>
      <c r="D309" s="13">
        <v>3</v>
      </c>
      <c r="E309" s="13">
        <v>4</v>
      </c>
      <c r="F309" s="13">
        <v>5</v>
      </c>
      <c r="G309" s="13">
        <v>6</v>
      </c>
      <c r="H309" s="14" t="s">
        <v>10</v>
      </c>
      <c r="I309" s="41"/>
      <c r="J309" s="15"/>
      <c r="K309" s="16"/>
      <c r="L309" s="17"/>
      <c r="M309" s="6"/>
      <c r="N309" s="6"/>
      <c r="O309" s="5"/>
      <c r="W309" s="32"/>
      <c r="AI309" s="3"/>
      <c r="AJ309" s="3"/>
    </row>
    <row r="310" spans="1:36" ht="12.75" customHeight="1">
      <c r="A310" s="31" t="s">
        <v>34</v>
      </c>
      <c r="B310" s="13">
        <v>417</v>
      </c>
      <c r="C310" s="13"/>
      <c r="D310" s="13"/>
      <c r="E310" s="13"/>
      <c r="F310" s="13"/>
      <c r="G310" s="13"/>
      <c r="H310" s="19"/>
      <c r="I310" s="41"/>
      <c r="J310" s="15"/>
      <c r="K310" s="16"/>
      <c r="L310" s="17"/>
      <c r="M310" s="20">
        <f>B310</f>
        <v>417</v>
      </c>
      <c r="N310" s="6"/>
      <c r="O310" s="5"/>
      <c r="W310" s="32"/>
      <c r="AI310" s="3"/>
      <c r="AJ310" s="3"/>
    </row>
    <row r="311" spans="1:36" ht="12.75" customHeight="1">
      <c r="A311" s="31" t="s">
        <v>36</v>
      </c>
      <c r="B311" s="13"/>
      <c r="C311" s="13">
        <v>388</v>
      </c>
      <c r="D311" s="13"/>
      <c r="E311" s="13"/>
      <c r="F311" s="13"/>
      <c r="G311" s="13"/>
      <c r="H311" s="33"/>
      <c r="I311" s="41"/>
      <c r="J311" s="41"/>
      <c r="K311" s="41"/>
      <c r="L311" s="17">
        <f>C311/B310</f>
        <v>0.9304556354916067</v>
      </c>
      <c r="M311" s="20">
        <v>410</v>
      </c>
      <c r="N311" s="3">
        <f t="shared" ref="N311:N315" si="75">M311/M310</f>
        <v>0.98321342925659472</v>
      </c>
      <c r="O311" s="5">
        <f t="shared" ref="O311:O315" si="76">100%-N311</f>
        <v>1.6786570743405282E-2</v>
      </c>
      <c r="W311" s="32"/>
      <c r="AI311" s="3"/>
      <c r="AJ311" s="3"/>
    </row>
    <row r="312" spans="1:36" ht="12.75" customHeight="1">
      <c r="A312" s="31" t="s">
        <v>37</v>
      </c>
      <c r="D312" s="32">
        <v>350</v>
      </c>
      <c r="H312" s="33"/>
      <c r="I312" s="5"/>
      <c r="J312" s="5"/>
      <c r="L312" s="5">
        <f>D312/C311</f>
        <v>0.90206185567010311</v>
      </c>
      <c r="M312" s="20">
        <v>356</v>
      </c>
      <c r="N312" s="3">
        <f t="shared" si="75"/>
        <v>0.86829268292682926</v>
      </c>
      <c r="O312" s="5">
        <f t="shared" si="76"/>
        <v>0.13170731707317074</v>
      </c>
      <c r="W312" s="32"/>
      <c r="AI312" s="3"/>
      <c r="AJ312" s="3"/>
    </row>
    <row r="313" spans="1:36" ht="12.75" customHeight="1">
      <c r="A313" s="31" t="s">
        <v>38</v>
      </c>
      <c r="E313" s="32">
        <v>320</v>
      </c>
      <c r="H313" s="33"/>
      <c r="I313" s="5"/>
      <c r="J313" s="5"/>
      <c r="L313" s="5">
        <f>E313/D312</f>
        <v>0.91428571428571426</v>
      </c>
      <c r="M313" s="20">
        <v>335</v>
      </c>
      <c r="N313" s="3">
        <f t="shared" si="75"/>
        <v>0.9410112359550562</v>
      </c>
      <c r="O313" s="5">
        <f t="shared" si="76"/>
        <v>5.8988764044943798E-2</v>
      </c>
      <c r="W313" s="32"/>
      <c r="AI313" s="3"/>
      <c r="AJ313" s="3"/>
    </row>
    <row r="314" spans="1:36" ht="12.75" customHeight="1">
      <c r="A314" s="31" t="s">
        <v>39</v>
      </c>
      <c r="F314" s="32">
        <v>309</v>
      </c>
      <c r="H314" s="33">
        <v>4</v>
      </c>
      <c r="I314" s="5"/>
      <c r="J314" s="5"/>
      <c r="L314" s="5">
        <f>F314/E313</f>
        <v>0.96562499999999996</v>
      </c>
      <c r="M314" s="20">
        <v>320</v>
      </c>
      <c r="N314" s="3">
        <f t="shared" si="75"/>
        <v>0.95522388059701491</v>
      </c>
      <c r="O314" s="5">
        <f t="shared" si="76"/>
        <v>4.4776119402985093E-2</v>
      </c>
      <c r="W314" s="32"/>
      <c r="AI314" s="3"/>
      <c r="AJ314" s="3"/>
    </row>
    <row r="315" spans="1:36" ht="12.75" customHeight="1">
      <c r="A315" s="31" t="s">
        <v>40</v>
      </c>
      <c r="G315" s="32">
        <v>309</v>
      </c>
      <c r="H315" s="33">
        <v>282</v>
      </c>
      <c r="I315" s="64">
        <f>SUM(H314:H315)</f>
        <v>286</v>
      </c>
      <c r="J315" s="5"/>
      <c r="L315" s="5">
        <f>G315/F314</f>
        <v>1</v>
      </c>
      <c r="M315" s="20">
        <v>321</v>
      </c>
      <c r="N315" s="3">
        <f t="shared" si="75"/>
        <v>1.003125</v>
      </c>
      <c r="O315" s="5">
        <f t="shared" si="76"/>
        <v>-3.1250000000000444E-3</v>
      </c>
      <c r="W315" s="32"/>
      <c r="AI315" s="3"/>
      <c r="AJ315" s="3"/>
    </row>
    <row r="316" spans="1:36" ht="12.75" customHeight="1">
      <c r="A316" s="31" t="s">
        <v>41</v>
      </c>
      <c r="G316" s="32">
        <v>32</v>
      </c>
      <c r="H316" s="33">
        <v>13</v>
      </c>
      <c r="I316" s="64"/>
      <c r="J316" s="5"/>
      <c r="L316" s="5"/>
      <c r="M316" s="20">
        <v>32</v>
      </c>
      <c r="N316" s="3"/>
      <c r="O316" s="5"/>
      <c r="W316" s="32"/>
      <c r="AI316" s="3"/>
      <c r="AJ316" s="3"/>
    </row>
    <row r="317" spans="1:36" ht="12.75" customHeight="1">
      <c r="A317" s="31" t="s">
        <v>42</v>
      </c>
      <c r="G317" s="32">
        <v>2</v>
      </c>
      <c r="H317" s="33">
        <v>1</v>
      </c>
      <c r="I317" s="64"/>
      <c r="J317" s="5"/>
      <c r="L317" s="5"/>
      <c r="M317" s="20">
        <v>2</v>
      </c>
      <c r="N317" s="3"/>
      <c r="O317" s="5"/>
      <c r="W317" s="32"/>
      <c r="AI317" s="3"/>
      <c r="AJ317" s="3"/>
    </row>
    <row r="318" spans="1:36" ht="12.75" customHeight="1">
      <c r="A318" s="31" t="s">
        <v>43</v>
      </c>
      <c r="H318" s="33"/>
      <c r="I318" s="64"/>
      <c r="J318" s="5"/>
      <c r="L318" s="5"/>
      <c r="M318" s="20"/>
      <c r="N318" s="3"/>
      <c r="O318" s="5"/>
      <c r="W318" s="32"/>
      <c r="AI318" s="3"/>
      <c r="AJ318" s="3"/>
    </row>
    <row r="319" spans="1:36" ht="12.75" customHeight="1">
      <c r="H319" s="32">
        <f>SUM(H314:H317)</f>
        <v>300</v>
      </c>
      <c r="I319" s="5">
        <f>I315/B310</f>
        <v>0.68585131894484408</v>
      </c>
      <c r="J319" s="5">
        <f>H319/B310</f>
        <v>0.71942446043165464</v>
      </c>
      <c r="L319" s="5"/>
      <c r="M319" s="6"/>
      <c r="N319" s="6"/>
      <c r="O319" s="5"/>
      <c r="W319" s="32"/>
      <c r="AI319" s="3"/>
      <c r="AJ319" s="3"/>
    </row>
    <row r="320" spans="1:36" ht="12.75" customHeight="1">
      <c r="A320" s="44" t="s">
        <v>61</v>
      </c>
      <c r="I320" s="5"/>
      <c r="J320" s="5"/>
      <c r="L320" s="5"/>
      <c r="M320" s="6"/>
      <c r="N320" s="6"/>
      <c r="O320" s="5"/>
      <c r="W320" s="32"/>
      <c r="AI320" s="3"/>
      <c r="AJ320" s="3"/>
    </row>
    <row r="321" spans="1:36" ht="25.5" customHeight="1">
      <c r="B321" s="185" t="s">
        <v>1</v>
      </c>
      <c r="C321" s="186"/>
      <c r="D321" s="186"/>
      <c r="E321" s="186"/>
      <c r="F321" s="186"/>
      <c r="G321" s="186"/>
      <c r="I321" s="7" t="s">
        <v>2</v>
      </c>
      <c r="J321" s="7" t="s">
        <v>3</v>
      </c>
      <c r="K321" s="8" t="s">
        <v>4</v>
      </c>
      <c r="L321" s="7" t="s">
        <v>5</v>
      </c>
      <c r="M321" s="9" t="s">
        <v>6</v>
      </c>
      <c r="N321" s="9" t="s">
        <v>7</v>
      </c>
      <c r="O321" s="10" t="s">
        <v>8</v>
      </c>
      <c r="W321" s="32"/>
      <c r="AI321" s="3"/>
      <c r="AJ321" s="3"/>
    </row>
    <row r="322" spans="1:36" ht="12.75" customHeight="1">
      <c r="A322" s="12" t="s">
        <v>9</v>
      </c>
      <c r="B322" s="13">
        <v>1</v>
      </c>
      <c r="C322" s="13">
        <v>2</v>
      </c>
      <c r="D322" s="13">
        <v>3</v>
      </c>
      <c r="E322" s="13">
        <v>4</v>
      </c>
      <c r="F322" s="13">
        <v>5</v>
      </c>
      <c r="G322" s="13">
        <v>6</v>
      </c>
      <c r="H322" s="14" t="s">
        <v>10</v>
      </c>
      <c r="I322" s="41"/>
      <c r="J322" s="15"/>
      <c r="K322" s="16"/>
      <c r="L322" s="17"/>
      <c r="M322" s="6"/>
      <c r="N322" s="6"/>
      <c r="O322" s="5"/>
      <c r="W322" s="32"/>
      <c r="AI322" s="3"/>
      <c r="AJ322" s="3"/>
    </row>
    <row r="323" spans="1:36" ht="12.75" customHeight="1">
      <c r="A323" s="31" t="s">
        <v>36</v>
      </c>
      <c r="B323" s="13">
        <v>153</v>
      </c>
      <c r="C323" s="13"/>
      <c r="D323" s="13"/>
      <c r="E323" s="13"/>
      <c r="F323" s="13"/>
      <c r="G323" s="13"/>
      <c r="H323" s="19"/>
      <c r="I323" s="41"/>
      <c r="J323" s="15"/>
      <c r="K323" s="16"/>
      <c r="L323" s="17"/>
      <c r="M323" s="20">
        <f>B323</f>
        <v>153</v>
      </c>
      <c r="N323" s="6"/>
      <c r="O323" s="5"/>
      <c r="W323" s="32"/>
      <c r="AI323" s="3"/>
      <c r="AJ323" s="3"/>
    </row>
    <row r="324" spans="1:36" ht="12.75" customHeight="1">
      <c r="A324" s="31" t="s">
        <v>37</v>
      </c>
      <c r="B324" s="13"/>
      <c r="C324" s="13">
        <v>61</v>
      </c>
      <c r="D324" s="13"/>
      <c r="E324" s="13"/>
      <c r="F324" s="13"/>
      <c r="G324" s="13"/>
      <c r="H324" s="33"/>
      <c r="I324" s="41"/>
      <c r="J324" s="41"/>
      <c r="K324" s="41"/>
      <c r="L324" s="17">
        <f>C324/B323</f>
        <v>0.39869281045751637</v>
      </c>
      <c r="M324" s="20">
        <v>64</v>
      </c>
      <c r="N324" s="3">
        <f t="shared" ref="N324:N328" si="77">M324/M323</f>
        <v>0.41830065359477125</v>
      </c>
      <c r="O324" s="5">
        <f t="shared" ref="O324:O328" si="78">100%-N324</f>
        <v>0.58169934640522869</v>
      </c>
      <c r="W324" s="32"/>
      <c r="AI324" s="3"/>
      <c r="AJ324" s="3"/>
    </row>
    <row r="325" spans="1:36" ht="12.75" customHeight="1">
      <c r="A325" s="31" t="s">
        <v>38</v>
      </c>
      <c r="D325" s="32">
        <v>50</v>
      </c>
      <c r="H325" s="33"/>
      <c r="I325" s="5"/>
      <c r="J325" s="5"/>
      <c r="L325" s="5">
        <f>D325/C324</f>
        <v>0.81967213114754101</v>
      </c>
      <c r="M325" s="20">
        <v>56</v>
      </c>
      <c r="N325" s="3">
        <f t="shared" si="77"/>
        <v>0.875</v>
      </c>
      <c r="O325" s="5">
        <f t="shared" si="78"/>
        <v>0.125</v>
      </c>
      <c r="W325" s="32"/>
      <c r="AI325" s="3"/>
      <c r="AJ325" s="3"/>
    </row>
    <row r="326" spans="1:36" ht="12.75" customHeight="1">
      <c r="A326" s="31" t="s">
        <v>39</v>
      </c>
      <c r="E326" s="32">
        <v>50</v>
      </c>
      <c r="H326" s="33"/>
      <c r="I326" s="5"/>
      <c r="J326" s="5"/>
      <c r="L326" s="5">
        <f>E326/D325</f>
        <v>1</v>
      </c>
      <c r="M326" s="20">
        <v>56</v>
      </c>
      <c r="N326" s="3">
        <f t="shared" si="77"/>
        <v>1</v>
      </c>
      <c r="O326" s="5">
        <f t="shared" si="78"/>
        <v>0</v>
      </c>
      <c r="W326" s="32"/>
      <c r="AI326" s="3"/>
      <c r="AJ326" s="3"/>
    </row>
    <row r="327" spans="1:36" ht="12.75" customHeight="1">
      <c r="A327" s="31" t="s">
        <v>40</v>
      </c>
      <c r="F327" s="32">
        <v>39</v>
      </c>
      <c r="H327" s="33"/>
      <c r="I327" s="5"/>
      <c r="J327" s="5"/>
      <c r="L327" s="5">
        <f>F327/E326</f>
        <v>0.78</v>
      </c>
      <c r="M327" s="20">
        <v>45</v>
      </c>
      <c r="N327" s="3">
        <f t="shared" si="77"/>
        <v>0.8035714285714286</v>
      </c>
      <c r="O327" s="5">
        <f t="shared" si="78"/>
        <v>0.1964285714285714</v>
      </c>
      <c r="W327" s="32"/>
      <c r="AI327" s="3"/>
      <c r="AJ327" s="3"/>
    </row>
    <row r="328" spans="1:36" ht="12.75" customHeight="1">
      <c r="A328" s="31" t="s">
        <v>41</v>
      </c>
      <c r="G328" s="32">
        <v>39</v>
      </c>
      <c r="H328" s="33">
        <v>33</v>
      </c>
      <c r="I328" s="5"/>
      <c r="J328" s="5"/>
      <c r="L328" s="5">
        <f>G328/F327</f>
        <v>1</v>
      </c>
      <c r="M328" s="20">
        <v>42</v>
      </c>
      <c r="N328" s="3">
        <f t="shared" si="77"/>
        <v>0.93333333333333335</v>
      </c>
      <c r="O328" s="5">
        <f t="shared" si="78"/>
        <v>6.6666666666666652E-2</v>
      </c>
      <c r="W328" s="32"/>
      <c r="AI328" s="3"/>
      <c r="AJ328" s="3"/>
    </row>
    <row r="329" spans="1:36" ht="12.75" customHeight="1">
      <c r="A329" s="31" t="s">
        <v>42</v>
      </c>
      <c r="G329" s="32">
        <v>5</v>
      </c>
      <c r="H329" s="33">
        <v>5</v>
      </c>
      <c r="I329" s="5"/>
      <c r="J329" s="5"/>
      <c r="L329" s="5"/>
      <c r="M329" s="20">
        <v>8</v>
      </c>
      <c r="N329" s="3"/>
      <c r="O329" s="5"/>
      <c r="W329" s="32"/>
      <c r="AI329" s="3"/>
      <c r="AJ329" s="3"/>
    </row>
    <row r="330" spans="1:36" ht="12.75" customHeight="1">
      <c r="A330" s="31" t="s">
        <v>43</v>
      </c>
      <c r="G330" s="32">
        <v>1</v>
      </c>
      <c r="H330" s="33">
        <v>1</v>
      </c>
      <c r="I330" s="5"/>
      <c r="J330" s="5"/>
      <c r="L330" s="5"/>
      <c r="M330" s="20">
        <v>1</v>
      </c>
      <c r="N330" s="3"/>
      <c r="O330" s="5"/>
      <c r="W330" s="32"/>
      <c r="AI330" s="3"/>
      <c r="AJ330" s="3"/>
    </row>
    <row r="331" spans="1:36" ht="12.75" customHeight="1">
      <c r="H331" s="32">
        <f>SUM(H328:H330)</f>
        <v>39</v>
      </c>
      <c r="I331" s="5">
        <f>H328/B323</f>
        <v>0.21568627450980393</v>
      </c>
      <c r="J331" s="5">
        <f>H331/B323</f>
        <v>0.25490196078431371</v>
      </c>
      <c r="K331" s="5">
        <f>J331-I331</f>
        <v>3.9215686274509776E-2</v>
      </c>
      <c r="L331" s="5"/>
      <c r="M331" s="6"/>
      <c r="N331" s="6"/>
      <c r="O331" s="5"/>
      <c r="W331" s="32"/>
      <c r="AI331" s="3"/>
      <c r="AJ331" s="3"/>
    </row>
    <row r="332" spans="1:36" ht="12.75" customHeight="1">
      <c r="A332" s="44" t="s">
        <v>62</v>
      </c>
      <c r="I332" s="5"/>
      <c r="J332" s="5"/>
      <c r="L332" s="5"/>
      <c r="M332" s="6"/>
      <c r="N332" s="6"/>
      <c r="O332" s="5"/>
      <c r="W332" s="32"/>
      <c r="AI332" s="3"/>
      <c r="AJ332" s="3"/>
    </row>
    <row r="333" spans="1:36" ht="25.5" customHeight="1">
      <c r="B333" s="185" t="s">
        <v>1</v>
      </c>
      <c r="C333" s="186"/>
      <c r="D333" s="186"/>
      <c r="E333" s="186"/>
      <c r="F333" s="186"/>
      <c r="G333" s="186"/>
      <c r="I333" s="7" t="s">
        <v>2</v>
      </c>
      <c r="J333" s="7" t="s">
        <v>3</v>
      </c>
      <c r="K333" s="8" t="s">
        <v>4</v>
      </c>
      <c r="L333" s="7" t="s">
        <v>5</v>
      </c>
      <c r="M333" s="9" t="s">
        <v>6</v>
      </c>
      <c r="N333" s="9" t="s">
        <v>7</v>
      </c>
      <c r="O333" s="10" t="s">
        <v>8</v>
      </c>
      <c r="W333" s="32"/>
      <c r="AI333" s="3"/>
      <c r="AJ333" s="3"/>
    </row>
    <row r="334" spans="1:36" ht="12.75" customHeight="1">
      <c r="A334" s="12" t="s">
        <v>9</v>
      </c>
      <c r="B334" s="13">
        <v>1</v>
      </c>
      <c r="C334" s="13">
        <v>2</v>
      </c>
      <c r="D334" s="13">
        <v>3</v>
      </c>
      <c r="E334" s="13">
        <v>4</v>
      </c>
      <c r="F334" s="13">
        <v>5</v>
      </c>
      <c r="G334" s="13">
        <v>6</v>
      </c>
      <c r="H334" s="14" t="s">
        <v>10</v>
      </c>
      <c r="I334" s="41"/>
      <c r="J334" s="15"/>
      <c r="K334" s="16"/>
      <c r="L334" s="17"/>
      <c r="M334" s="6"/>
      <c r="N334" s="6"/>
      <c r="O334" s="5"/>
      <c r="AI334" s="3"/>
      <c r="AJ334" s="3"/>
    </row>
    <row r="335" spans="1:36" ht="12.75" customHeight="1">
      <c r="A335" s="31" t="s">
        <v>37</v>
      </c>
      <c r="B335" s="13">
        <v>354</v>
      </c>
      <c r="C335" s="13"/>
      <c r="D335" s="13"/>
      <c r="E335" s="13"/>
      <c r="F335" s="13"/>
      <c r="G335" s="13"/>
      <c r="H335" s="19"/>
      <c r="I335" s="41"/>
      <c r="J335" s="15"/>
      <c r="K335" s="16"/>
      <c r="L335" s="17"/>
      <c r="M335" s="20">
        <f>B335</f>
        <v>354</v>
      </c>
      <c r="N335" s="6"/>
      <c r="O335" s="5"/>
      <c r="AI335" s="3"/>
      <c r="AJ335" s="3"/>
    </row>
    <row r="336" spans="1:36" ht="12.75" customHeight="1">
      <c r="A336" s="31" t="s">
        <v>38</v>
      </c>
      <c r="B336" s="13"/>
      <c r="C336" s="13">
        <v>321</v>
      </c>
      <c r="D336" s="13"/>
      <c r="E336" s="13"/>
      <c r="F336" s="13"/>
      <c r="G336" s="13"/>
      <c r="H336" s="33"/>
      <c r="I336" s="41"/>
      <c r="J336" s="41"/>
      <c r="K336" s="41"/>
      <c r="L336" s="17">
        <f>C336/B335</f>
        <v>0.90677966101694918</v>
      </c>
      <c r="M336" s="20">
        <v>326</v>
      </c>
      <c r="N336" s="3">
        <f t="shared" ref="N336:N340" si="79">M336/M335</f>
        <v>0.92090395480225984</v>
      </c>
      <c r="O336" s="5">
        <f t="shared" ref="O336:O340" si="80">100%-N336</f>
        <v>7.9096045197740161E-2</v>
      </c>
      <c r="AI336" s="3"/>
      <c r="AJ336" s="3"/>
    </row>
    <row r="337" spans="1:36" ht="12.75" customHeight="1">
      <c r="A337" s="31" t="s">
        <v>39</v>
      </c>
      <c r="D337" s="32">
        <v>310</v>
      </c>
      <c r="H337" s="33"/>
      <c r="I337" s="5"/>
      <c r="J337" s="5"/>
      <c r="L337" s="5">
        <f>D337/C336</f>
        <v>0.96573208722741433</v>
      </c>
      <c r="M337" s="20">
        <v>320</v>
      </c>
      <c r="N337" s="3">
        <f t="shared" si="79"/>
        <v>0.98159509202453987</v>
      </c>
      <c r="O337" s="5">
        <f t="shared" si="80"/>
        <v>1.8404907975460127E-2</v>
      </c>
      <c r="AI337" s="3"/>
      <c r="AJ337" s="3"/>
    </row>
    <row r="338" spans="1:36" ht="12.75" customHeight="1">
      <c r="A338" s="31" t="s">
        <v>40</v>
      </c>
      <c r="E338" s="32">
        <v>292</v>
      </c>
      <c r="H338" s="33"/>
      <c r="I338" s="5"/>
      <c r="J338" s="5"/>
      <c r="L338" s="5">
        <f>E338/D337</f>
        <v>0.9419354838709677</v>
      </c>
      <c r="M338" s="20">
        <v>323</v>
      </c>
      <c r="N338" s="3">
        <f t="shared" si="79"/>
        <v>1.0093749999999999</v>
      </c>
      <c r="O338" s="5">
        <f t="shared" si="80"/>
        <v>-9.3749999999999112E-3</v>
      </c>
      <c r="AI338" s="3"/>
      <c r="AJ338" s="3"/>
    </row>
    <row r="339" spans="1:36" ht="12.75" customHeight="1">
      <c r="A339" s="31" t="s">
        <v>41</v>
      </c>
      <c r="F339" s="32">
        <v>268</v>
      </c>
      <c r="H339" s="33"/>
      <c r="I339" s="5"/>
      <c r="J339" s="5"/>
      <c r="L339" s="5">
        <f>F339/E338</f>
        <v>0.9178082191780822</v>
      </c>
      <c r="M339" s="20">
        <v>303</v>
      </c>
      <c r="N339" s="3">
        <f t="shared" si="79"/>
        <v>0.9380804953560371</v>
      </c>
      <c r="O339" s="5">
        <f t="shared" si="80"/>
        <v>6.1919504643962897E-2</v>
      </c>
      <c r="AI339" s="3"/>
      <c r="AJ339" s="3"/>
    </row>
    <row r="340" spans="1:36" ht="12.75" customHeight="1">
      <c r="A340" s="31" t="s">
        <v>42</v>
      </c>
      <c r="G340" s="32">
        <v>241</v>
      </c>
      <c r="H340" s="33">
        <v>213</v>
      </c>
      <c r="I340" s="5"/>
      <c r="J340" s="5"/>
      <c r="L340" s="5">
        <f>G340/F339</f>
        <v>0.89925373134328357</v>
      </c>
      <c r="M340" s="20">
        <v>282</v>
      </c>
      <c r="N340" s="3">
        <f t="shared" si="79"/>
        <v>0.93069306930693074</v>
      </c>
      <c r="O340" s="5">
        <f t="shared" si="80"/>
        <v>6.9306930693069257E-2</v>
      </c>
      <c r="AI340" s="3"/>
      <c r="AJ340" s="3"/>
    </row>
    <row r="341" spans="1:36" ht="12.75" customHeight="1">
      <c r="A341" s="31" t="s">
        <v>43</v>
      </c>
      <c r="G341" s="32">
        <v>27</v>
      </c>
      <c r="H341" s="33">
        <v>20</v>
      </c>
      <c r="I341" s="5"/>
      <c r="J341" s="5"/>
      <c r="L341" s="5"/>
      <c r="M341" s="20">
        <v>49</v>
      </c>
      <c r="N341" s="3"/>
      <c r="O341" s="5"/>
      <c r="AI341" s="3"/>
      <c r="AJ341" s="3"/>
    </row>
    <row r="342" spans="1:36" ht="12.75" customHeight="1">
      <c r="A342" s="31" t="s">
        <v>44</v>
      </c>
      <c r="G342" s="32">
        <v>17</v>
      </c>
      <c r="H342" s="33">
        <v>10</v>
      </c>
      <c r="I342" s="5"/>
      <c r="J342" s="5"/>
      <c r="L342" s="5"/>
      <c r="M342" s="20">
        <v>18</v>
      </c>
      <c r="N342" s="3"/>
      <c r="O342" s="5"/>
      <c r="AI342" s="3"/>
      <c r="AJ342" s="3"/>
    </row>
    <row r="343" spans="1:36" ht="12.75" customHeight="1">
      <c r="A343" s="31" t="s">
        <v>63</v>
      </c>
      <c r="G343" s="32">
        <v>3</v>
      </c>
      <c r="H343" s="33">
        <v>2</v>
      </c>
      <c r="I343" s="5"/>
      <c r="J343" s="5"/>
      <c r="L343" s="5"/>
      <c r="M343" s="20">
        <v>4</v>
      </c>
      <c r="N343" s="3"/>
      <c r="O343" s="5"/>
      <c r="AI343" s="3"/>
      <c r="AJ343" s="3"/>
    </row>
    <row r="344" spans="1:36" ht="12.75" customHeight="1">
      <c r="A344" s="31"/>
      <c r="H344" s="33"/>
      <c r="I344" s="5"/>
      <c r="J344" s="5"/>
      <c r="L344" s="5"/>
      <c r="M344" s="20"/>
      <c r="N344" s="3"/>
      <c r="O344" s="5"/>
      <c r="AI344" s="3"/>
      <c r="AJ344" s="3"/>
    </row>
    <row r="345" spans="1:36" ht="12.75" customHeight="1">
      <c r="H345" s="32">
        <f>SUM(H340:H343)</f>
        <v>245</v>
      </c>
      <c r="I345" s="5">
        <f>H340/B335</f>
        <v>0.60169491525423724</v>
      </c>
      <c r="J345" s="5">
        <f>H345/B335</f>
        <v>0.69209039548022599</v>
      </c>
      <c r="K345" s="5">
        <f>J345-I345</f>
        <v>9.0395480225988756E-2</v>
      </c>
      <c r="L345" s="5"/>
      <c r="M345" s="6"/>
      <c r="N345" s="6"/>
      <c r="O345" s="5"/>
      <c r="AI345" s="3"/>
      <c r="AJ345" s="3"/>
    </row>
    <row r="346" spans="1:36" ht="12.75" customHeight="1">
      <c r="A346" s="44" t="s">
        <v>67</v>
      </c>
      <c r="I346" s="5"/>
      <c r="J346" s="5"/>
      <c r="L346" s="5"/>
      <c r="M346" s="6"/>
      <c r="N346" s="6"/>
      <c r="O346" s="5"/>
      <c r="AI346" s="3"/>
      <c r="AJ346" s="3"/>
    </row>
    <row r="347" spans="1:36" ht="25.5" customHeight="1">
      <c r="B347" s="185" t="s">
        <v>1</v>
      </c>
      <c r="C347" s="186"/>
      <c r="D347" s="186"/>
      <c r="E347" s="186"/>
      <c r="F347" s="186"/>
      <c r="G347" s="186"/>
      <c r="I347" s="7" t="s">
        <v>2</v>
      </c>
      <c r="J347" s="7" t="s">
        <v>3</v>
      </c>
      <c r="K347" s="8" t="s">
        <v>4</v>
      </c>
      <c r="L347" s="7" t="s">
        <v>5</v>
      </c>
      <c r="M347" s="9" t="s">
        <v>6</v>
      </c>
      <c r="N347" s="9" t="s">
        <v>7</v>
      </c>
      <c r="O347" s="10" t="s">
        <v>8</v>
      </c>
      <c r="AI347" s="3"/>
      <c r="AJ347" s="3"/>
    </row>
    <row r="348" spans="1:36" ht="12.75" customHeight="1">
      <c r="A348" s="12" t="s">
        <v>9</v>
      </c>
      <c r="B348" s="13">
        <v>1</v>
      </c>
      <c r="C348" s="13">
        <v>2</v>
      </c>
      <c r="D348" s="13">
        <v>3</v>
      </c>
      <c r="E348" s="13">
        <v>4</v>
      </c>
      <c r="F348" s="13">
        <v>5</v>
      </c>
      <c r="G348" s="13">
        <v>6</v>
      </c>
      <c r="H348" s="14" t="s">
        <v>10</v>
      </c>
      <c r="I348" s="41"/>
      <c r="J348" s="15"/>
      <c r="K348" s="16"/>
      <c r="L348" s="17"/>
      <c r="M348" s="6"/>
      <c r="N348" s="6"/>
      <c r="O348" s="5"/>
      <c r="AI348" s="3"/>
      <c r="AJ348" s="3"/>
    </row>
    <row r="349" spans="1:36" ht="12.75" customHeight="1">
      <c r="A349" s="31" t="s">
        <v>38</v>
      </c>
      <c r="B349" s="13">
        <v>116</v>
      </c>
      <c r="C349" s="13"/>
      <c r="D349" s="13"/>
      <c r="E349" s="13"/>
      <c r="F349" s="13"/>
      <c r="G349" s="13"/>
      <c r="H349" s="19"/>
      <c r="I349" s="41"/>
      <c r="J349" s="15"/>
      <c r="K349" s="16"/>
      <c r="L349" s="17"/>
      <c r="M349" s="20">
        <f>B349</f>
        <v>116</v>
      </c>
      <c r="N349" s="6"/>
      <c r="O349" s="5"/>
      <c r="AI349" s="3"/>
      <c r="AJ349" s="3"/>
    </row>
    <row r="350" spans="1:36" ht="12.75" customHeight="1">
      <c r="A350" s="31" t="s">
        <v>39</v>
      </c>
      <c r="B350" s="13"/>
      <c r="C350" s="13">
        <v>107</v>
      </c>
      <c r="D350" s="13"/>
      <c r="E350" s="13"/>
      <c r="F350" s="13"/>
      <c r="G350" s="13"/>
      <c r="H350" s="33"/>
      <c r="I350" s="41"/>
      <c r="J350" s="41"/>
      <c r="K350" s="41"/>
      <c r="L350" s="17">
        <f>C350/B349</f>
        <v>0.92241379310344829</v>
      </c>
      <c r="M350" s="20">
        <v>108</v>
      </c>
      <c r="N350" s="3">
        <f t="shared" ref="N350:N354" si="81">M350/M349</f>
        <v>0.93103448275862066</v>
      </c>
      <c r="O350" s="5">
        <f t="shared" ref="O350:O354" si="82">100%-N350</f>
        <v>6.8965517241379337E-2</v>
      </c>
      <c r="AI350" s="3"/>
      <c r="AJ350" s="3"/>
    </row>
    <row r="351" spans="1:36" ht="12.75" customHeight="1">
      <c r="A351" s="31" t="s">
        <v>40</v>
      </c>
      <c r="D351" s="32">
        <v>76</v>
      </c>
      <c r="H351" s="33"/>
      <c r="I351" s="5"/>
      <c r="J351" s="5"/>
      <c r="L351" s="5">
        <f>D351/C350</f>
        <v>0.71028037383177567</v>
      </c>
      <c r="M351" s="20">
        <v>98</v>
      </c>
      <c r="N351" s="3">
        <f t="shared" si="81"/>
        <v>0.90740740740740744</v>
      </c>
      <c r="O351" s="5">
        <f t="shared" si="82"/>
        <v>9.259259259259256E-2</v>
      </c>
      <c r="AI351" s="3"/>
      <c r="AJ351" s="3"/>
    </row>
    <row r="352" spans="1:36" ht="12.75" customHeight="1">
      <c r="A352" s="31" t="s">
        <v>41</v>
      </c>
      <c r="E352" s="32">
        <v>64</v>
      </c>
      <c r="H352" s="33"/>
      <c r="I352" s="5"/>
      <c r="J352" s="5"/>
      <c r="L352" s="5">
        <f>E352/D351</f>
        <v>0.84210526315789469</v>
      </c>
      <c r="M352" s="20">
        <v>86</v>
      </c>
      <c r="N352" s="3">
        <f t="shared" si="81"/>
        <v>0.87755102040816324</v>
      </c>
      <c r="O352" s="5">
        <f t="shared" si="82"/>
        <v>0.12244897959183676</v>
      </c>
      <c r="AI352" s="3"/>
      <c r="AJ352" s="3"/>
    </row>
    <row r="353" spans="1:36" ht="12.75" customHeight="1">
      <c r="A353" s="31" t="s">
        <v>42</v>
      </c>
      <c r="F353" s="32">
        <v>54</v>
      </c>
      <c r="H353" s="33"/>
      <c r="I353" s="5"/>
      <c r="J353" s="5"/>
      <c r="L353" s="5">
        <f>F353/E352</f>
        <v>0.84375</v>
      </c>
      <c r="M353" s="20">
        <v>75</v>
      </c>
      <c r="N353" s="3">
        <f t="shared" si="81"/>
        <v>0.87209302325581395</v>
      </c>
      <c r="O353" s="5">
        <f t="shared" si="82"/>
        <v>0.12790697674418605</v>
      </c>
      <c r="AI353" s="3"/>
      <c r="AJ353" s="3"/>
    </row>
    <row r="354" spans="1:36" ht="12.75" customHeight="1">
      <c r="A354" s="31" t="s">
        <v>43</v>
      </c>
      <c r="G354" s="32">
        <v>48</v>
      </c>
      <c r="H354" s="33">
        <v>25</v>
      </c>
      <c r="I354" s="5"/>
      <c r="J354" s="5"/>
      <c r="L354" s="5">
        <f>G354/F353</f>
        <v>0.88888888888888884</v>
      </c>
      <c r="M354" s="20">
        <v>67</v>
      </c>
      <c r="N354" s="3">
        <f t="shared" si="81"/>
        <v>0.89333333333333331</v>
      </c>
      <c r="O354" s="5">
        <f t="shared" si="82"/>
        <v>0.10666666666666669</v>
      </c>
      <c r="AI354" s="3"/>
      <c r="AJ354" s="3"/>
    </row>
    <row r="355" spans="1:36" ht="12.75" customHeight="1">
      <c r="A355" s="31" t="s">
        <v>44</v>
      </c>
      <c r="G355" s="32">
        <v>20</v>
      </c>
      <c r="H355" s="33">
        <v>8</v>
      </c>
      <c r="I355" s="5"/>
      <c r="J355" s="5"/>
      <c r="L355" s="5"/>
      <c r="M355" s="20">
        <v>24</v>
      </c>
      <c r="N355" s="3"/>
      <c r="O355" s="5"/>
      <c r="AI355" s="3"/>
      <c r="AJ355" s="3"/>
    </row>
    <row r="356" spans="1:36" ht="12.75" customHeight="1">
      <c r="A356" s="31" t="s">
        <v>63</v>
      </c>
      <c r="G356" s="32">
        <v>4</v>
      </c>
      <c r="H356" s="33">
        <v>3</v>
      </c>
      <c r="I356" s="5"/>
      <c r="J356" s="5"/>
      <c r="L356" s="5"/>
      <c r="M356" s="20">
        <v>8</v>
      </c>
      <c r="N356" s="3"/>
      <c r="O356" s="5"/>
      <c r="AI356" s="3"/>
      <c r="AJ356" s="3"/>
    </row>
    <row r="357" spans="1:36" ht="12.75" customHeight="1">
      <c r="A357" s="31" t="s">
        <v>64</v>
      </c>
      <c r="G357" s="32">
        <v>1</v>
      </c>
      <c r="H357" s="33"/>
      <c r="I357" s="5"/>
      <c r="J357" s="5"/>
      <c r="L357" s="5"/>
      <c r="M357" s="20">
        <v>1</v>
      </c>
      <c r="N357" s="3"/>
      <c r="O357" s="5"/>
      <c r="AI357" s="3"/>
      <c r="AJ357" s="3"/>
    </row>
    <row r="358" spans="1:36" ht="12.75" customHeight="1">
      <c r="H358" s="32">
        <f>SUM(H354:H356)</f>
        <v>36</v>
      </c>
      <c r="I358" s="5">
        <f>H354/B349</f>
        <v>0.21551724137931033</v>
      </c>
      <c r="J358" s="5">
        <f>H358/B349</f>
        <v>0.31034482758620691</v>
      </c>
      <c r="K358" s="5">
        <f>J358-I358</f>
        <v>9.4827586206896575E-2</v>
      </c>
      <c r="L358" s="5"/>
      <c r="M358" s="6"/>
      <c r="N358" s="6"/>
      <c r="O358" s="5"/>
      <c r="AI358" s="3"/>
      <c r="AJ358" s="3"/>
    </row>
    <row r="359" spans="1:36" ht="12.75" customHeight="1">
      <c r="A359" s="44" t="s">
        <v>68</v>
      </c>
      <c r="I359" s="5"/>
      <c r="J359" s="5"/>
      <c r="L359" s="5"/>
      <c r="M359" s="6"/>
      <c r="N359" s="6"/>
      <c r="O359" s="5"/>
      <c r="AI359" s="3"/>
      <c r="AJ359" s="3"/>
    </row>
    <row r="360" spans="1:36" ht="25.5" customHeight="1">
      <c r="B360" s="185" t="s">
        <v>1</v>
      </c>
      <c r="C360" s="186"/>
      <c r="D360" s="186"/>
      <c r="E360" s="186"/>
      <c r="F360" s="186"/>
      <c r="G360" s="186"/>
      <c r="I360" s="7" t="s">
        <v>2</v>
      </c>
      <c r="J360" s="7" t="s">
        <v>3</v>
      </c>
      <c r="K360" s="8" t="s">
        <v>4</v>
      </c>
      <c r="L360" s="7" t="s">
        <v>5</v>
      </c>
      <c r="M360" s="9" t="s">
        <v>6</v>
      </c>
      <c r="N360" s="9" t="s">
        <v>7</v>
      </c>
      <c r="O360" s="10" t="s">
        <v>8</v>
      </c>
      <c r="AI360" s="3"/>
      <c r="AJ360" s="3"/>
    </row>
    <row r="361" spans="1:36" ht="12.75" customHeight="1">
      <c r="A361" s="12" t="s">
        <v>9</v>
      </c>
      <c r="B361" s="13">
        <v>1</v>
      </c>
      <c r="C361" s="13">
        <v>2</v>
      </c>
      <c r="D361" s="13">
        <v>3</v>
      </c>
      <c r="E361" s="13">
        <v>4</v>
      </c>
      <c r="F361" s="13">
        <v>5</v>
      </c>
      <c r="G361" s="13">
        <v>6</v>
      </c>
      <c r="H361" s="14" t="s">
        <v>10</v>
      </c>
      <c r="I361" s="41"/>
      <c r="J361" s="15"/>
      <c r="K361" s="16"/>
      <c r="L361" s="17"/>
      <c r="M361" s="6"/>
      <c r="N361" s="6"/>
      <c r="O361" s="5"/>
      <c r="AI361" s="3"/>
      <c r="AJ361" s="3"/>
    </row>
    <row r="362" spans="1:36" ht="12.75" customHeight="1">
      <c r="A362" s="31" t="s">
        <v>39</v>
      </c>
      <c r="B362" s="13">
        <v>448</v>
      </c>
      <c r="C362" s="13"/>
      <c r="D362" s="13"/>
      <c r="E362" s="13"/>
      <c r="F362" s="13"/>
      <c r="G362" s="13"/>
      <c r="H362" s="33"/>
      <c r="I362" s="41"/>
      <c r="J362" s="15"/>
      <c r="K362" s="16"/>
      <c r="L362" s="17"/>
      <c r="M362" s="20">
        <f>B362</f>
        <v>448</v>
      </c>
      <c r="N362" s="6"/>
      <c r="O362" s="5"/>
      <c r="AI362" s="3"/>
      <c r="AJ362" s="3"/>
    </row>
    <row r="363" spans="1:36" ht="12.75" customHeight="1">
      <c r="A363" s="31" t="s">
        <v>40</v>
      </c>
      <c r="B363" s="13"/>
      <c r="C363" s="13">
        <v>416</v>
      </c>
      <c r="D363" s="13"/>
      <c r="E363" s="13"/>
      <c r="F363" s="13"/>
      <c r="G363" s="13"/>
      <c r="H363" s="33"/>
      <c r="I363" s="41"/>
      <c r="J363" s="41"/>
      <c r="K363" s="41"/>
      <c r="L363" s="17">
        <f>C363/B362</f>
        <v>0.9285714285714286</v>
      </c>
      <c r="M363" s="20">
        <v>434</v>
      </c>
      <c r="N363" s="3">
        <f t="shared" ref="N363:N367" si="83">M363/M362</f>
        <v>0.96875</v>
      </c>
      <c r="O363" s="5">
        <f t="shared" ref="O363:O367" si="84">100%-N363</f>
        <v>3.125E-2</v>
      </c>
      <c r="AI363" s="3"/>
      <c r="AJ363" s="3"/>
    </row>
    <row r="364" spans="1:36" ht="12.75" customHeight="1">
      <c r="A364" s="31" t="s">
        <v>41</v>
      </c>
      <c r="D364" s="32">
        <v>334</v>
      </c>
      <c r="H364" s="33"/>
      <c r="I364" s="5"/>
      <c r="J364" s="5"/>
      <c r="L364" s="5">
        <f>D364/C363</f>
        <v>0.80288461538461542</v>
      </c>
      <c r="M364" s="20">
        <v>380</v>
      </c>
      <c r="N364" s="3">
        <f t="shared" si="83"/>
        <v>0.87557603686635943</v>
      </c>
      <c r="O364" s="5">
        <f t="shared" si="84"/>
        <v>0.12442396313364057</v>
      </c>
      <c r="AI364" s="3"/>
      <c r="AJ364" s="3"/>
    </row>
    <row r="365" spans="1:36" ht="12.75" customHeight="1">
      <c r="A365" s="31" t="s">
        <v>42</v>
      </c>
      <c r="E365" s="32">
        <v>320</v>
      </c>
      <c r="H365" s="33"/>
      <c r="I365" s="5"/>
      <c r="J365" s="5"/>
      <c r="L365" s="5">
        <f>E365/D364</f>
        <v>0.95808383233532934</v>
      </c>
      <c r="M365" s="20">
        <v>363</v>
      </c>
      <c r="N365" s="3">
        <f t="shared" si="83"/>
        <v>0.95526315789473681</v>
      </c>
      <c r="O365" s="5">
        <f t="shared" si="84"/>
        <v>4.4736842105263186E-2</v>
      </c>
      <c r="AI365" s="3"/>
      <c r="AJ365" s="3"/>
    </row>
    <row r="366" spans="1:36" ht="12.75" customHeight="1">
      <c r="A366" s="31" t="s">
        <v>43</v>
      </c>
      <c r="F366" s="32">
        <v>285</v>
      </c>
      <c r="H366" s="33"/>
      <c r="I366" s="5"/>
      <c r="J366" s="5"/>
      <c r="L366" s="5">
        <f>F366/E365</f>
        <v>0.890625</v>
      </c>
      <c r="M366" s="20">
        <v>347</v>
      </c>
      <c r="N366" s="3">
        <f t="shared" si="83"/>
        <v>0.9559228650137741</v>
      </c>
      <c r="O366" s="5">
        <f t="shared" si="84"/>
        <v>4.4077134986225897E-2</v>
      </c>
      <c r="AI366" s="3"/>
      <c r="AJ366" s="3"/>
    </row>
    <row r="367" spans="1:36" ht="12.75" customHeight="1">
      <c r="A367" s="31" t="s">
        <v>44</v>
      </c>
      <c r="G367" s="32">
        <v>270</v>
      </c>
      <c r="H367" s="33">
        <v>234</v>
      </c>
      <c r="I367" s="5"/>
      <c r="J367" s="5"/>
      <c r="L367" s="5">
        <f>G367/F366</f>
        <v>0.94736842105263153</v>
      </c>
      <c r="M367" s="20">
        <v>328</v>
      </c>
      <c r="N367" s="3">
        <f t="shared" si="83"/>
        <v>0.94524495677233433</v>
      </c>
      <c r="O367" s="5">
        <f t="shared" si="84"/>
        <v>5.4755043227665667E-2</v>
      </c>
      <c r="AI367" s="3"/>
      <c r="AJ367" s="3"/>
    </row>
    <row r="368" spans="1:36" ht="12.75" customHeight="1">
      <c r="A368" s="31" t="s">
        <v>63</v>
      </c>
      <c r="G368" s="32">
        <v>60</v>
      </c>
      <c r="H368" s="33">
        <v>24</v>
      </c>
      <c r="I368" s="5"/>
      <c r="J368" s="5"/>
      <c r="L368" s="5"/>
      <c r="M368" s="20">
        <v>77</v>
      </c>
      <c r="N368" s="3"/>
      <c r="O368" s="5"/>
      <c r="AI368" s="3"/>
      <c r="AJ368" s="3"/>
    </row>
    <row r="369" spans="1:36" ht="12.75" customHeight="1">
      <c r="A369" s="31" t="s">
        <v>64</v>
      </c>
      <c r="G369" s="32">
        <v>22</v>
      </c>
      <c r="H369" s="33">
        <v>13</v>
      </c>
      <c r="I369" s="5"/>
      <c r="J369" s="5"/>
      <c r="L369" s="5"/>
      <c r="M369" s="20">
        <v>23</v>
      </c>
      <c r="N369" s="3"/>
      <c r="O369" s="5"/>
      <c r="AI369" s="3"/>
      <c r="AJ369" s="3"/>
    </row>
    <row r="370" spans="1:36" ht="12.75" customHeight="1">
      <c r="A370" s="31" t="s">
        <v>65</v>
      </c>
      <c r="G370" s="32">
        <v>3</v>
      </c>
      <c r="H370" s="33">
        <v>3</v>
      </c>
      <c r="I370" s="5"/>
      <c r="J370" s="5"/>
      <c r="L370" s="5"/>
      <c r="M370" s="20">
        <v>3</v>
      </c>
      <c r="N370" s="3"/>
      <c r="O370" s="5"/>
      <c r="AI370" s="3"/>
      <c r="AJ370" s="3"/>
    </row>
    <row r="371" spans="1:36" ht="12.75" customHeight="1">
      <c r="H371" s="32">
        <f>SUM(H367:H370)</f>
        <v>274</v>
      </c>
      <c r="I371" s="5">
        <f>H367/B362</f>
        <v>0.5223214285714286</v>
      </c>
      <c r="J371" s="5">
        <f>H371/B362</f>
        <v>0.6116071428571429</v>
      </c>
      <c r="K371" s="5">
        <f>J371-I371</f>
        <v>8.9285714285714302E-2</v>
      </c>
      <c r="L371" s="5"/>
      <c r="M371" s="6"/>
      <c r="N371" s="6"/>
      <c r="O371" s="5"/>
      <c r="AI371" s="3"/>
      <c r="AJ371" s="3"/>
    </row>
    <row r="372" spans="1:36" ht="12.75" customHeight="1">
      <c r="A372" s="44" t="s">
        <v>69</v>
      </c>
      <c r="I372" s="5"/>
      <c r="J372" s="5"/>
      <c r="L372" s="5"/>
      <c r="M372" s="6"/>
      <c r="N372" s="6"/>
      <c r="O372" s="5"/>
      <c r="AI372" s="3"/>
      <c r="AJ372" s="3"/>
    </row>
    <row r="373" spans="1:36" ht="25.5" customHeight="1">
      <c r="B373" s="185" t="s">
        <v>1</v>
      </c>
      <c r="C373" s="186"/>
      <c r="D373" s="186"/>
      <c r="E373" s="186"/>
      <c r="F373" s="186"/>
      <c r="G373" s="186"/>
      <c r="I373" s="7" t="s">
        <v>2</v>
      </c>
      <c r="J373" s="7" t="s">
        <v>3</v>
      </c>
      <c r="K373" s="8" t="s">
        <v>4</v>
      </c>
      <c r="L373" s="7" t="s">
        <v>5</v>
      </c>
      <c r="M373" s="9" t="s">
        <v>6</v>
      </c>
      <c r="N373" s="9" t="s">
        <v>7</v>
      </c>
      <c r="O373" s="10" t="s">
        <v>8</v>
      </c>
      <c r="AI373" s="3"/>
      <c r="AJ373" s="3"/>
    </row>
    <row r="374" spans="1:36" ht="12.75" customHeight="1">
      <c r="A374" s="12" t="s">
        <v>9</v>
      </c>
      <c r="B374" s="13">
        <v>1</v>
      </c>
      <c r="C374" s="13">
        <v>2</v>
      </c>
      <c r="D374" s="13">
        <v>3</v>
      </c>
      <c r="E374" s="13">
        <v>4</v>
      </c>
      <c r="F374" s="13">
        <v>5</v>
      </c>
      <c r="G374" s="13">
        <v>6</v>
      </c>
      <c r="H374" s="14" t="s">
        <v>10</v>
      </c>
      <c r="I374" s="41"/>
      <c r="J374" s="15"/>
      <c r="K374" s="16"/>
      <c r="L374" s="17"/>
      <c r="M374" s="6"/>
      <c r="N374" s="6"/>
      <c r="O374" s="5"/>
      <c r="AI374" s="3"/>
      <c r="AJ374" s="3"/>
    </row>
    <row r="375" spans="1:36" ht="12.75" customHeight="1">
      <c r="A375" s="31" t="s">
        <v>40</v>
      </c>
      <c r="B375" s="13">
        <v>119</v>
      </c>
      <c r="C375" s="13"/>
      <c r="D375" s="13"/>
      <c r="E375" s="13"/>
      <c r="F375" s="13"/>
      <c r="G375" s="13"/>
      <c r="H375" s="33"/>
      <c r="I375" s="41"/>
      <c r="J375" s="15"/>
      <c r="K375" s="16"/>
      <c r="L375" s="17"/>
      <c r="M375" s="20">
        <f>B375</f>
        <v>119</v>
      </c>
      <c r="N375" s="6"/>
      <c r="O375" s="5"/>
      <c r="AI375" s="3"/>
      <c r="AJ375" s="3"/>
    </row>
    <row r="376" spans="1:36" ht="12.75" customHeight="1">
      <c r="A376" s="31" t="s">
        <v>41</v>
      </c>
      <c r="B376" s="13"/>
      <c r="C376" s="13">
        <v>82</v>
      </c>
      <c r="D376" s="13"/>
      <c r="E376" s="13"/>
      <c r="F376" s="13"/>
      <c r="G376" s="13"/>
      <c r="H376" s="33"/>
      <c r="I376" s="41"/>
      <c r="J376" s="41"/>
      <c r="K376" s="41"/>
      <c r="L376" s="17">
        <f>C376/B375</f>
        <v>0.68907563025210083</v>
      </c>
      <c r="M376" s="20">
        <v>87</v>
      </c>
      <c r="N376" s="3">
        <f t="shared" ref="N376:N380" si="85">M376/M375</f>
        <v>0.73109243697478987</v>
      </c>
      <c r="O376" s="5">
        <f t="shared" ref="O376:O380" si="86">100%-N376</f>
        <v>0.26890756302521013</v>
      </c>
      <c r="AI376" s="3"/>
      <c r="AJ376" s="3"/>
    </row>
    <row r="377" spans="1:36" ht="12.75" customHeight="1">
      <c r="A377" s="31" t="s">
        <v>42</v>
      </c>
      <c r="D377" s="32">
        <v>69</v>
      </c>
      <c r="H377" s="33"/>
      <c r="I377" s="5"/>
      <c r="J377" s="5"/>
      <c r="L377" s="5">
        <f>D377/C376</f>
        <v>0.84146341463414631</v>
      </c>
      <c r="M377" s="20">
        <v>82</v>
      </c>
      <c r="N377" s="3">
        <f t="shared" si="85"/>
        <v>0.94252873563218387</v>
      </c>
      <c r="O377" s="5">
        <f t="shared" si="86"/>
        <v>5.7471264367816133E-2</v>
      </c>
      <c r="AI377" s="3"/>
      <c r="AJ377" s="3"/>
    </row>
    <row r="378" spans="1:36" ht="12.75" customHeight="1">
      <c r="A378" s="31" t="s">
        <v>43</v>
      </c>
      <c r="E378" s="32">
        <v>62</v>
      </c>
      <c r="H378" s="33"/>
      <c r="I378" s="5"/>
      <c r="J378" s="5"/>
      <c r="L378" s="5">
        <f>E378/D377</f>
        <v>0.89855072463768115</v>
      </c>
      <c r="M378" s="20">
        <v>72</v>
      </c>
      <c r="N378" s="3">
        <f t="shared" si="85"/>
        <v>0.87804878048780488</v>
      </c>
      <c r="O378" s="5">
        <f t="shared" si="86"/>
        <v>0.12195121951219512</v>
      </c>
      <c r="AI378" s="3"/>
      <c r="AJ378" s="3"/>
    </row>
    <row r="379" spans="1:36" ht="12.75" customHeight="1">
      <c r="A379" s="32">
        <v>1001</v>
      </c>
      <c r="F379" s="32">
        <v>50</v>
      </c>
      <c r="H379" s="33"/>
      <c r="I379" s="5"/>
      <c r="J379" s="5"/>
      <c r="L379" s="5">
        <f>F379/E378</f>
        <v>0.80645161290322576</v>
      </c>
      <c r="M379" s="20">
        <v>66</v>
      </c>
      <c r="N379" s="3">
        <f t="shared" si="85"/>
        <v>0.91666666666666663</v>
      </c>
      <c r="O379" s="5">
        <f t="shared" si="86"/>
        <v>8.333333333333337E-2</v>
      </c>
      <c r="AI379" s="3"/>
      <c r="AJ379" s="3"/>
    </row>
    <row r="380" spans="1:36" ht="12.75" customHeight="1">
      <c r="A380" s="32">
        <v>1002</v>
      </c>
      <c r="G380" s="32">
        <v>48</v>
      </c>
      <c r="H380" s="33">
        <v>22</v>
      </c>
      <c r="I380" s="5"/>
      <c r="J380" s="5"/>
      <c r="L380" s="5">
        <f>G380/F379</f>
        <v>0.96</v>
      </c>
      <c r="M380" s="20">
        <v>64</v>
      </c>
      <c r="N380" s="3">
        <f t="shared" si="85"/>
        <v>0.96969696969696972</v>
      </c>
      <c r="O380" s="5">
        <f t="shared" si="86"/>
        <v>3.0303030303030276E-2</v>
      </c>
      <c r="AI380" s="3"/>
      <c r="AJ380" s="3"/>
    </row>
    <row r="381" spans="1:36" ht="12.75" customHeight="1">
      <c r="A381" s="32">
        <v>1101</v>
      </c>
      <c r="G381" s="32">
        <v>16</v>
      </c>
      <c r="H381" s="33">
        <v>8</v>
      </c>
      <c r="I381" s="5"/>
      <c r="J381" s="5"/>
      <c r="L381" s="5"/>
      <c r="M381" s="20">
        <v>19</v>
      </c>
      <c r="N381" s="3"/>
      <c r="O381" s="5"/>
      <c r="AI381" s="3"/>
      <c r="AJ381" s="3"/>
    </row>
    <row r="382" spans="1:36" ht="12.75" customHeight="1">
      <c r="A382" s="32">
        <v>1102</v>
      </c>
      <c r="G382" s="32">
        <v>5</v>
      </c>
      <c r="H382" s="33">
        <v>2</v>
      </c>
      <c r="I382" s="5"/>
      <c r="J382" s="5"/>
      <c r="L382" s="5"/>
      <c r="M382" s="20">
        <v>5</v>
      </c>
      <c r="N382" s="3"/>
      <c r="O382" s="5"/>
      <c r="AI382" s="3"/>
      <c r="AJ382" s="3"/>
    </row>
    <row r="383" spans="1:36" ht="12.75" customHeight="1">
      <c r="H383" s="32">
        <f>SUM(H380:H381)</f>
        <v>30</v>
      </c>
      <c r="I383" s="5">
        <f>H380/B375</f>
        <v>0.18487394957983194</v>
      </c>
      <c r="J383" s="5">
        <f>H383/B375</f>
        <v>0.25210084033613445</v>
      </c>
      <c r="K383" s="5">
        <f>J383-I383</f>
        <v>6.7226890756302504E-2</v>
      </c>
      <c r="L383" s="5"/>
      <c r="M383" s="6"/>
      <c r="N383" s="6"/>
      <c r="O383" s="5"/>
      <c r="AI383" s="3"/>
      <c r="AJ383" s="3"/>
    </row>
    <row r="384" spans="1:36" ht="12.75" customHeight="1">
      <c r="A384" s="44" t="s">
        <v>72</v>
      </c>
      <c r="I384" s="5"/>
      <c r="J384" s="5"/>
      <c r="L384" s="5"/>
      <c r="M384" s="6"/>
      <c r="N384" s="6"/>
      <c r="O384" s="5"/>
      <c r="AI384" s="3"/>
      <c r="AJ384" s="3"/>
    </row>
    <row r="385" spans="1:36" ht="25.5" customHeight="1">
      <c r="B385" s="185" t="s">
        <v>1</v>
      </c>
      <c r="C385" s="186"/>
      <c r="D385" s="186"/>
      <c r="E385" s="186"/>
      <c r="F385" s="186"/>
      <c r="G385" s="186"/>
      <c r="I385" s="7" t="s">
        <v>2</v>
      </c>
      <c r="J385" s="7" t="s">
        <v>3</v>
      </c>
      <c r="K385" s="8" t="s">
        <v>4</v>
      </c>
      <c r="L385" s="7" t="s">
        <v>5</v>
      </c>
      <c r="M385" s="9" t="s">
        <v>6</v>
      </c>
      <c r="N385" s="9" t="s">
        <v>7</v>
      </c>
      <c r="O385" s="10" t="s">
        <v>8</v>
      </c>
      <c r="AI385" s="3"/>
      <c r="AJ385" s="3"/>
    </row>
    <row r="386" spans="1:36" ht="12.75" customHeight="1">
      <c r="A386" s="12" t="s">
        <v>9</v>
      </c>
      <c r="B386" s="13">
        <v>1</v>
      </c>
      <c r="C386" s="13">
        <v>2</v>
      </c>
      <c r="D386" s="13">
        <v>3</v>
      </c>
      <c r="E386" s="13">
        <v>4</v>
      </c>
      <c r="F386" s="13">
        <v>5</v>
      </c>
      <c r="G386" s="13">
        <v>6</v>
      </c>
      <c r="H386" s="14" t="s">
        <v>10</v>
      </c>
      <c r="I386" s="41"/>
      <c r="J386" s="15"/>
      <c r="K386" s="16"/>
      <c r="L386" s="17"/>
      <c r="M386" s="6"/>
      <c r="N386" s="6"/>
      <c r="O386" s="5"/>
      <c r="AI386" s="3"/>
      <c r="AJ386" s="3"/>
    </row>
    <row r="387" spans="1:36" ht="12.75" customHeight="1">
      <c r="A387" s="31" t="s">
        <v>41</v>
      </c>
      <c r="B387" s="13">
        <v>453</v>
      </c>
      <c r="C387" s="13"/>
      <c r="D387" s="13"/>
      <c r="E387" s="13"/>
      <c r="F387" s="13"/>
      <c r="G387" s="13"/>
      <c r="H387" s="33"/>
      <c r="I387" s="41"/>
      <c r="J387" s="15"/>
      <c r="K387" s="16"/>
      <c r="L387" s="17"/>
      <c r="M387" s="20">
        <f>B387</f>
        <v>453</v>
      </c>
      <c r="N387" s="6"/>
      <c r="O387" s="5"/>
      <c r="AI387" s="3"/>
      <c r="AJ387" s="3"/>
    </row>
    <row r="388" spans="1:36" ht="12.75" customHeight="1">
      <c r="A388" s="31" t="s">
        <v>42</v>
      </c>
      <c r="B388" s="13"/>
      <c r="C388" s="13">
        <v>398</v>
      </c>
      <c r="D388" s="13"/>
      <c r="E388" s="13"/>
      <c r="F388" s="13"/>
      <c r="G388" s="13"/>
      <c r="H388" s="33"/>
      <c r="I388" s="41"/>
      <c r="J388" s="41"/>
      <c r="K388" s="41"/>
      <c r="L388" s="17">
        <f>C388/B387</f>
        <v>0.87858719646799122</v>
      </c>
      <c r="M388" s="20">
        <v>410</v>
      </c>
      <c r="N388" s="3">
        <f t="shared" ref="N388:N392" si="87">M388/M387</f>
        <v>0.90507726269315669</v>
      </c>
      <c r="O388" s="5">
        <f t="shared" ref="O388:O392" si="88">100%-N388</f>
        <v>9.4922737306843308E-2</v>
      </c>
      <c r="AI388" s="3"/>
      <c r="AJ388" s="3"/>
    </row>
    <row r="389" spans="1:36" ht="12.75" customHeight="1">
      <c r="A389" s="31" t="s">
        <v>43</v>
      </c>
      <c r="D389" s="32">
        <v>352</v>
      </c>
      <c r="H389" s="33"/>
      <c r="I389" s="5"/>
      <c r="J389" s="5"/>
      <c r="L389" s="5">
        <f>D389/C388</f>
        <v>0.88442211055276387</v>
      </c>
      <c r="M389" s="20">
        <v>384</v>
      </c>
      <c r="N389" s="3">
        <f t="shared" si="87"/>
        <v>0.93658536585365859</v>
      </c>
      <c r="O389" s="5">
        <f t="shared" si="88"/>
        <v>6.3414634146341409E-2</v>
      </c>
      <c r="AI389" s="3"/>
      <c r="AJ389" s="3"/>
    </row>
    <row r="390" spans="1:36" ht="12.75" customHeight="1">
      <c r="A390" s="32">
        <v>1001</v>
      </c>
      <c r="E390" s="32">
        <v>348</v>
      </c>
      <c r="H390" s="33"/>
      <c r="I390" s="5"/>
      <c r="J390" s="5"/>
      <c r="L390" s="5">
        <f>E390/D389</f>
        <v>0.98863636363636365</v>
      </c>
      <c r="M390" s="20">
        <v>380</v>
      </c>
      <c r="N390" s="3">
        <f t="shared" si="87"/>
        <v>0.98958333333333337</v>
      </c>
      <c r="O390" s="5">
        <f t="shared" si="88"/>
        <v>1.041666666666663E-2</v>
      </c>
      <c r="AI390" s="3"/>
      <c r="AJ390" s="3"/>
    </row>
    <row r="391" spans="1:36" ht="12.75" customHeight="1">
      <c r="A391" s="32">
        <v>1002</v>
      </c>
      <c r="F391" s="32">
        <v>341</v>
      </c>
      <c r="H391" s="33"/>
      <c r="I391" s="5"/>
      <c r="J391" s="5"/>
      <c r="L391" s="5">
        <f>F391/E390</f>
        <v>0.97988505747126442</v>
      </c>
      <c r="M391" s="20">
        <v>360</v>
      </c>
      <c r="N391" s="3">
        <f t="shared" si="87"/>
        <v>0.94736842105263153</v>
      </c>
      <c r="O391" s="5">
        <f t="shared" si="88"/>
        <v>5.2631578947368474E-2</v>
      </c>
      <c r="AI391" s="3"/>
      <c r="AJ391" s="3"/>
    </row>
    <row r="392" spans="1:36" ht="12.75" customHeight="1">
      <c r="A392" s="32">
        <v>1101</v>
      </c>
      <c r="G392" s="32">
        <v>335</v>
      </c>
      <c r="H392" s="33">
        <v>287</v>
      </c>
      <c r="I392" s="5"/>
      <c r="J392" s="5"/>
      <c r="L392" s="5">
        <f>G392/F391</f>
        <v>0.98240469208211145</v>
      </c>
      <c r="M392" s="20">
        <v>347</v>
      </c>
      <c r="N392" s="3">
        <f t="shared" si="87"/>
        <v>0.96388888888888891</v>
      </c>
      <c r="O392" s="5">
        <f t="shared" si="88"/>
        <v>3.6111111111111094E-2</v>
      </c>
      <c r="AI392" s="3"/>
      <c r="AJ392" s="3"/>
    </row>
    <row r="393" spans="1:36" ht="12.75" customHeight="1">
      <c r="A393" s="32">
        <v>1102</v>
      </c>
      <c r="G393" s="32">
        <v>30</v>
      </c>
      <c r="H393" s="33">
        <v>14</v>
      </c>
      <c r="I393" s="5"/>
      <c r="J393" s="5"/>
      <c r="L393" s="5"/>
      <c r="M393" s="20">
        <v>38</v>
      </c>
      <c r="N393" s="3"/>
      <c r="O393" s="5"/>
      <c r="AI393" s="3"/>
      <c r="AJ393" s="3"/>
    </row>
    <row r="394" spans="1:36" ht="12.75" customHeight="1">
      <c r="A394" s="32">
        <v>1201</v>
      </c>
      <c r="G394" s="32">
        <v>7</v>
      </c>
      <c r="H394" s="33">
        <v>7</v>
      </c>
      <c r="I394" s="5"/>
      <c r="J394" s="5"/>
      <c r="L394" s="5"/>
      <c r="M394" s="20">
        <v>9</v>
      </c>
      <c r="N394" s="3"/>
      <c r="O394" s="5"/>
      <c r="AI394" s="3"/>
      <c r="AJ394" s="3"/>
    </row>
    <row r="395" spans="1:36" ht="12.75" customHeight="1">
      <c r="A395" s="32">
        <v>1202</v>
      </c>
      <c r="G395" s="32">
        <v>2</v>
      </c>
      <c r="H395" s="33">
        <v>1</v>
      </c>
      <c r="I395" s="5"/>
      <c r="J395" s="5"/>
      <c r="L395" s="5"/>
      <c r="M395" s="20">
        <v>2</v>
      </c>
      <c r="N395" s="3"/>
      <c r="O395" s="5"/>
      <c r="AI395" s="3"/>
      <c r="AJ395" s="3"/>
    </row>
    <row r="396" spans="1:36" ht="12.75" customHeight="1">
      <c r="H396" s="32">
        <f>SUM(H392:H395)</f>
        <v>309</v>
      </c>
      <c r="I396" s="5">
        <f>H392/B387</f>
        <v>0.63355408388520973</v>
      </c>
      <c r="J396" s="5">
        <f>H396/B387</f>
        <v>0.68211920529801329</v>
      </c>
      <c r="K396" s="5">
        <f>J396-I396</f>
        <v>4.8565121412803558E-2</v>
      </c>
      <c r="L396" s="5"/>
      <c r="M396" s="6"/>
      <c r="N396" s="6"/>
      <c r="O396" s="5"/>
      <c r="AI396" s="3"/>
      <c r="AJ396" s="3"/>
    </row>
    <row r="397" spans="1:36" ht="12.75" customHeight="1">
      <c r="A397" s="44" t="s">
        <v>73</v>
      </c>
      <c r="I397" s="5"/>
      <c r="J397" s="5"/>
      <c r="L397" s="5"/>
      <c r="M397" s="6"/>
      <c r="N397" s="6"/>
      <c r="O397" s="5"/>
      <c r="AI397" s="3"/>
      <c r="AJ397" s="3"/>
    </row>
    <row r="398" spans="1:36" ht="25.5" customHeight="1">
      <c r="B398" s="185" t="s">
        <v>1</v>
      </c>
      <c r="C398" s="186"/>
      <c r="D398" s="186"/>
      <c r="E398" s="186"/>
      <c r="F398" s="186"/>
      <c r="G398" s="186"/>
      <c r="I398" s="7" t="s">
        <v>2</v>
      </c>
      <c r="J398" s="7" t="s">
        <v>3</v>
      </c>
      <c r="K398" s="8" t="s">
        <v>4</v>
      </c>
      <c r="L398" s="7" t="s">
        <v>5</v>
      </c>
      <c r="M398" s="9" t="s">
        <v>6</v>
      </c>
      <c r="N398" s="9" t="s">
        <v>7</v>
      </c>
      <c r="O398" s="10" t="s">
        <v>8</v>
      </c>
      <c r="AI398" s="3"/>
      <c r="AJ398" s="3"/>
    </row>
    <row r="399" spans="1:36" ht="12.75" customHeight="1">
      <c r="A399" s="12" t="s">
        <v>9</v>
      </c>
      <c r="B399" s="13">
        <v>1</v>
      </c>
      <c r="C399" s="13">
        <v>2</v>
      </c>
      <c r="D399" s="13">
        <v>3</v>
      </c>
      <c r="E399" s="13">
        <v>4</v>
      </c>
      <c r="F399" s="13">
        <v>5</v>
      </c>
      <c r="G399" s="13">
        <v>6</v>
      </c>
      <c r="H399" s="14" t="s">
        <v>10</v>
      </c>
      <c r="I399" s="41"/>
      <c r="J399" s="15"/>
      <c r="K399" s="16"/>
      <c r="L399" s="17"/>
      <c r="M399" s="6"/>
      <c r="N399" s="6"/>
      <c r="O399" s="5"/>
      <c r="AI399" s="3"/>
      <c r="AJ399" s="3"/>
    </row>
    <row r="400" spans="1:36" ht="12.75" customHeight="1">
      <c r="A400" s="31" t="s">
        <v>42</v>
      </c>
      <c r="B400" s="13">
        <v>85</v>
      </c>
      <c r="C400" s="13"/>
      <c r="D400" s="13"/>
      <c r="E400" s="13"/>
      <c r="F400" s="13"/>
      <c r="G400" s="13"/>
      <c r="H400" s="19"/>
      <c r="I400" s="41"/>
      <c r="J400" s="15"/>
      <c r="K400" s="16"/>
      <c r="L400" s="17"/>
      <c r="M400" s="20">
        <f>B400</f>
        <v>85</v>
      </c>
      <c r="N400" s="6"/>
      <c r="O400" s="5"/>
      <c r="AI400" s="3"/>
      <c r="AJ400" s="3"/>
    </row>
    <row r="401" spans="1:36" ht="12.75" customHeight="1">
      <c r="A401" s="31" t="s">
        <v>43</v>
      </c>
      <c r="B401" s="13"/>
      <c r="C401" s="13">
        <v>46</v>
      </c>
      <c r="D401" s="13"/>
      <c r="E401" s="13"/>
      <c r="F401" s="13"/>
      <c r="G401" s="13"/>
      <c r="H401" s="33"/>
      <c r="I401" s="41"/>
      <c r="J401" s="41"/>
      <c r="K401" s="41"/>
      <c r="L401" s="17">
        <f>C401/B400</f>
        <v>0.54117647058823526</v>
      </c>
      <c r="M401" s="20">
        <v>49</v>
      </c>
      <c r="N401" s="3">
        <f t="shared" ref="N401:N405" si="89">M401/M400</f>
        <v>0.57647058823529407</v>
      </c>
      <c r="O401" s="5">
        <f t="shared" ref="O401:O405" si="90">100%-N401</f>
        <v>0.42352941176470593</v>
      </c>
      <c r="AI401" s="3"/>
      <c r="AJ401" s="3"/>
    </row>
    <row r="402" spans="1:36" ht="12.75" customHeight="1">
      <c r="A402" s="32">
        <v>1001</v>
      </c>
      <c r="D402" s="32">
        <v>41</v>
      </c>
      <c r="H402" s="33"/>
      <c r="I402" s="5"/>
      <c r="J402" s="5"/>
      <c r="L402" s="5">
        <f>D402/C401</f>
        <v>0.89130434782608692</v>
      </c>
      <c r="M402" s="20">
        <v>46</v>
      </c>
      <c r="N402" s="3">
        <f t="shared" si="89"/>
        <v>0.93877551020408168</v>
      </c>
      <c r="O402" s="5">
        <f t="shared" si="90"/>
        <v>6.1224489795918324E-2</v>
      </c>
      <c r="Q402" s="3">
        <f>M402/M400</f>
        <v>0.54117647058823526</v>
      </c>
      <c r="AI402" s="3"/>
      <c r="AJ402" s="3"/>
    </row>
    <row r="403" spans="1:36" ht="12.75" customHeight="1">
      <c r="A403" s="32">
        <v>1002</v>
      </c>
      <c r="E403" s="32">
        <v>38</v>
      </c>
      <c r="H403" s="33"/>
      <c r="I403" s="5"/>
      <c r="J403" s="5"/>
      <c r="L403" s="5">
        <f>E403/D402</f>
        <v>0.92682926829268297</v>
      </c>
      <c r="M403" s="20">
        <v>42</v>
      </c>
      <c r="N403" s="3">
        <f t="shared" si="89"/>
        <v>0.91304347826086951</v>
      </c>
      <c r="O403" s="5">
        <f t="shared" si="90"/>
        <v>8.6956521739130488E-2</v>
      </c>
      <c r="AI403" s="3"/>
      <c r="AJ403" s="3"/>
    </row>
    <row r="404" spans="1:36" ht="12.75" customHeight="1">
      <c r="A404" s="32">
        <v>1101</v>
      </c>
      <c r="F404" s="32">
        <v>34</v>
      </c>
      <c r="H404" s="33"/>
      <c r="I404" s="5"/>
      <c r="J404" s="5"/>
      <c r="L404" s="5">
        <f>F404/E403</f>
        <v>0.89473684210526316</v>
      </c>
      <c r="M404" s="20">
        <v>40</v>
      </c>
      <c r="N404" s="3">
        <f t="shared" si="89"/>
        <v>0.95238095238095233</v>
      </c>
      <c r="O404" s="5">
        <f t="shared" si="90"/>
        <v>4.7619047619047672E-2</v>
      </c>
      <c r="AI404" s="3"/>
      <c r="AJ404" s="3"/>
    </row>
    <row r="405" spans="1:36" ht="12.75" customHeight="1">
      <c r="A405" s="32">
        <v>1102</v>
      </c>
      <c r="G405" s="32">
        <v>31</v>
      </c>
      <c r="H405" s="33">
        <v>21</v>
      </c>
      <c r="I405" s="5"/>
      <c r="J405" s="5"/>
      <c r="L405" s="5">
        <f>G405/F404</f>
        <v>0.91176470588235292</v>
      </c>
      <c r="M405" s="20">
        <v>36</v>
      </c>
      <c r="N405" s="3">
        <f t="shared" si="89"/>
        <v>0.9</v>
      </c>
      <c r="O405" s="5">
        <f t="shared" si="90"/>
        <v>9.9999999999999978E-2</v>
      </c>
      <c r="AI405" s="3"/>
      <c r="AJ405" s="3"/>
    </row>
    <row r="406" spans="1:36" ht="12.75" customHeight="1">
      <c r="A406" s="32">
        <v>1201</v>
      </c>
      <c r="G406" s="32">
        <v>4</v>
      </c>
      <c r="H406" s="33">
        <v>2</v>
      </c>
      <c r="I406" s="5"/>
      <c r="J406" s="5"/>
      <c r="L406" s="5"/>
      <c r="M406" s="20">
        <v>38</v>
      </c>
      <c r="N406" s="3"/>
      <c r="O406" s="5"/>
      <c r="AI406" s="3"/>
      <c r="AJ406" s="3"/>
    </row>
    <row r="407" spans="1:36" ht="12.75" customHeight="1">
      <c r="A407" s="32">
        <v>1202</v>
      </c>
      <c r="G407" s="32">
        <v>29</v>
      </c>
      <c r="H407" s="33"/>
      <c r="I407" s="5"/>
      <c r="J407" s="5"/>
      <c r="L407" s="5"/>
      <c r="M407" s="20">
        <v>37</v>
      </c>
      <c r="N407" s="3"/>
      <c r="O407" s="5"/>
      <c r="AI407" s="3"/>
      <c r="AJ407" s="3"/>
    </row>
    <row r="408" spans="1:36" ht="12.75" customHeight="1">
      <c r="H408" s="32">
        <f>SUM(H405:H406)</f>
        <v>23</v>
      </c>
      <c r="I408" s="5">
        <f>H405/B400</f>
        <v>0.24705882352941178</v>
      </c>
      <c r="J408" s="5">
        <f>H408/B400</f>
        <v>0.27058823529411763</v>
      </c>
      <c r="K408" s="5">
        <f>J408-I408</f>
        <v>2.3529411764705854E-2</v>
      </c>
      <c r="L408" s="5"/>
      <c r="M408" s="6"/>
      <c r="N408" s="6"/>
      <c r="O408" s="5"/>
      <c r="AI408" s="3"/>
      <c r="AJ408" s="3"/>
    </row>
    <row r="409" spans="1:36" ht="12.75" customHeight="1">
      <c r="A409" s="44" t="s">
        <v>74</v>
      </c>
      <c r="I409" s="5"/>
      <c r="J409" s="5"/>
      <c r="L409" s="5"/>
      <c r="M409" s="6"/>
      <c r="N409" s="6"/>
      <c r="O409" s="5"/>
      <c r="AI409" s="3"/>
      <c r="AJ409" s="3"/>
    </row>
    <row r="410" spans="1:36" ht="25.5" customHeight="1">
      <c r="B410" s="185" t="s">
        <v>1</v>
      </c>
      <c r="C410" s="186"/>
      <c r="D410" s="186"/>
      <c r="E410" s="186"/>
      <c r="F410" s="186"/>
      <c r="G410" s="186"/>
      <c r="I410" s="7" t="s">
        <v>2</v>
      </c>
      <c r="J410" s="7" t="s">
        <v>3</v>
      </c>
      <c r="K410" s="8" t="s">
        <v>4</v>
      </c>
      <c r="L410" s="7" t="s">
        <v>5</v>
      </c>
      <c r="M410" s="9" t="s">
        <v>6</v>
      </c>
      <c r="N410" s="9" t="s">
        <v>7</v>
      </c>
      <c r="O410" s="10" t="s">
        <v>8</v>
      </c>
      <c r="AI410" s="3"/>
      <c r="AJ410" s="3"/>
    </row>
    <row r="411" spans="1:36" ht="12.75" customHeight="1">
      <c r="A411" s="12" t="s">
        <v>9</v>
      </c>
      <c r="B411" s="13">
        <v>1</v>
      </c>
      <c r="C411" s="13">
        <v>2</v>
      </c>
      <c r="D411" s="13">
        <v>3</v>
      </c>
      <c r="E411" s="13">
        <v>4</v>
      </c>
      <c r="F411" s="13">
        <v>5</v>
      </c>
      <c r="G411" s="13">
        <v>6</v>
      </c>
      <c r="H411" s="14" t="s">
        <v>10</v>
      </c>
      <c r="I411" s="41"/>
      <c r="J411" s="15"/>
      <c r="K411" s="16"/>
      <c r="L411" s="17"/>
      <c r="M411" s="6"/>
      <c r="N411" s="6"/>
      <c r="O411" s="5"/>
      <c r="AI411" s="3"/>
      <c r="AJ411" s="3"/>
    </row>
    <row r="412" spans="1:36" ht="12.75" customHeight="1">
      <c r="A412" s="31" t="s">
        <v>43</v>
      </c>
      <c r="B412" s="13">
        <v>443</v>
      </c>
      <c r="C412" s="13"/>
      <c r="D412" s="13"/>
      <c r="E412" s="13"/>
      <c r="F412" s="13"/>
      <c r="G412" s="13"/>
      <c r="H412" s="33"/>
      <c r="I412" s="41"/>
      <c r="J412" s="15"/>
      <c r="K412" s="16"/>
      <c r="L412" s="17"/>
      <c r="M412" s="20">
        <f>B412</f>
        <v>443</v>
      </c>
      <c r="N412" s="6"/>
      <c r="O412" s="5"/>
      <c r="AI412" s="3"/>
      <c r="AJ412" s="3"/>
    </row>
    <row r="413" spans="1:36" ht="12.75" customHeight="1">
      <c r="A413" s="32">
        <v>1001</v>
      </c>
      <c r="B413" s="13"/>
      <c r="C413" s="13">
        <v>365</v>
      </c>
      <c r="D413" s="13"/>
      <c r="E413" s="13"/>
      <c r="F413" s="13"/>
      <c r="G413" s="13"/>
      <c r="H413" s="33"/>
      <c r="I413" s="41"/>
      <c r="J413" s="41"/>
      <c r="K413" s="41"/>
      <c r="L413" s="17">
        <f>C413/B412</f>
        <v>0.82392776523702027</v>
      </c>
      <c r="M413" s="20">
        <v>365</v>
      </c>
      <c r="N413" s="3">
        <f t="shared" ref="N413:N417" si="91">M413/M412</f>
        <v>0.82392776523702027</v>
      </c>
      <c r="O413" s="5">
        <f t="shared" ref="O413:O417" si="92">100%-N413</f>
        <v>0.17607223476297973</v>
      </c>
      <c r="AI413" s="3"/>
      <c r="AJ413" s="3"/>
    </row>
    <row r="414" spans="1:36" ht="12.75" customHeight="1">
      <c r="A414" s="32">
        <v>1002</v>
      </c>
      <c r="D414" s="32">
        <v>354</v>
      </c>
      <c r="H414" s="33"/>
      <c r="I414" s="5"/>
      <c r="J414" s="5"/>
      <c r="L414" s="5">
        <f>D414/C413</f>
        <v>0.96986301369863015</v>
      </c>
      <c r="M414" s="20">
        <v>351</v>
      </c>
      <c r="N414" s="3">
        <f t="shared" si="91"/>
        <v>0.9616438356164384</v>
      </c>
      <c r="O414" s="5">
        <f t="shared" si="92"/>
        <v>3.8356164383561597E-2</v>
      </c>
      <c r="Q414" s="3">
        <f>M414/M412</f>
        <v>0.79232505643340856</v>
      </c>
      <c r="AI414" s="3"/>
      <c r="AJ414" s="3"/>
    </row>
    <row r="415" spans="1:36" ht="12.75" customHeight="1">
      <c r="A415" s="32">
        <v>1101</v>
      </c>
      <c r="E415" s="32">
        <v>344</v>
      </c>
      <c r="H415" s="33"/>
      <c r="I415" s="5"/>
      <c r="J415" s="5"/>
      <c r="L415" s="5">
        <f>E415/D414</f>
        <v>0.97175141242937857</v>
      </c>
      <c r="M415" s="20">
        <v>373</v>
      </c>
      <c r="N415" s="3">
        <f t="shared" si="91"/>
        <v>1.0626780626780628</v>
      </c>
      <c r="O415" s="5">
        <f t="shared" si="92"/>
        <v>-6.2678062678062751E-2</v>
      </c>
      <c r="AI415" s="3"/>
      <c r="AJ415" s="3"/>
    </row>
    <row r="416" spans="1:36" ht="12.75" customHeight="1">
      <c r="A416" s="32">
        <v>1102</v>
      </c>
      <c r="F416" s="32">
        <v>312</v>
      </c>
      <c r="H416" s="33">
        <v>1</v>
      </c>
      <c r="I416" s="5"/>
      <c r="J416" s="5"/>
      <c r="L416" s="5">
        <f>F416/E415</f>
        <v>0.90697674418604646</v>
      </c>
      <c r="M416" s="20">
        <v>330</v>
      </c>
      <c r="N416" s="3">
        <f t="shared" si="91"/>
        <v>0.88471849865951746</v>
      </c>
      <c r="O416" s="5">
        <f t="shared" si="92"/>
        <v>0.11528150134048254</v>
      </c>
      <c r="AI416" s="3"/>
      <c r="AJ416" s="3"/>
    </row>
    <row r="417" spans="1:36" ht="12.75" customHeight="1">
      <c r="A417" s="32">
        <v>1201</v>
      </c>
      <c r="G417" s="32">
        <v>310</v>
      </c>
      <c r="H417" s="33">
        <v>256</v>
      </c>
      <c r="I417" s="5"/>
      <c r="J417" s="5"/>
      <c r="L417" s="5">
        <f>G417/F416</f>
        <v>0.99358974358974361</v>
      </c>
      <c r="M417" s="20">
        <v>330</v>
      </c>
      <c r="N417" s="3">
        <f t="shared" si="91"/>
        <v>1</v>
      </c>
      <c r="O417" s="5">
        <f t="shared" si="92"/>
        <v>0</v>
      </c>
      <c r="AI417" s="3"/>
      <c r="AJ417" s="3"/>
    </row>
    <row r="418" spans="1:36" ht="12.75" customHeight="1">
      <c r="A418" s="32">
        <v>1202</v>
      </c>
      <c r="G418" s="32">
        <v>28</v>
      </c>
      <c r="H418" s="33">
        <v>24</v>
      </c>
      <c r="I418" s="5"/>
      <c r="J418" s="5"/>
      <c r="L418" s="5"/>
      <c r="M418" s="20">
        <v>33</v>
      </c>
      <c r="N418" s="3"/>
      <c r="O418" s="5"/>
      <c r="AI418" s="3"/>
      <c r="AJ418" s="3"/>
    </row>
    <row r="419" spans="1:36" ht="12.75" customHeight="1">
      <c r="A419" s="32">
        <v>1301</v>
      </c>
      <c r="G419" s="32">
        <v>7</v>
      </c>
      <c r="H419" s="33">
        <v>1</v>
      </c>
      <c r="I419" s="5"/>
      <c r="J419" s="5"/>
      <c r="L419" s="5"/>
      <c r="M419" s="20">
        <v>9</v>
      </c>
      <c r="N419" s="3"/>
      <c r="O419" s="5"/>
      <c r="AI419" s="3"/>
      <c r="AJ419" s="3"/>
    </row>
    <row r="420" spans="1:36" ht="12.75" customHeight="1">
      <c r="A420" s="32">
        <v>1302</v>
      </c>
      <c r="G420" s="32">
        <v>1</v>
      </c>
      <c r="H420" s="33">
        <v>1</v>
      </c>
      <c r="I420" s="5"/>
      <c r="J420" s="5"/>
      <c r="L420" s="5"/>
      <c r="M420" s="20">
        <v>1</v>
      </c>
      <c r="N420" s="3"/>
      <c r="O420" s="5"/>
      <c r="AI420" s="3"/>
      <c r="AJ420" s="3"/>
    </row>
    <row r="421" spans="1:36" ht="12.75" customHeight="1">
      <c r="H421" s="32">
        <f>SUM(H416:H420)</f>
        <v>283</v>
      </c>
      <c r="I421" s="5">
        <f>SUM(H416:H417)/B412</f>
        <v>0.58013544018058694</v>
      </c>
      <c r="J421" s="5">
        <f>H421/B412</f>
        <v>0.63882618510158018</v>
      </c>
      <c r="K421" s="5">
        <f>J421-I421</f>
        <v>5.8690744920993243E-2</v>
      </c>
      <c r="L421" s="5"/>
      <c r="M421" s="6"/>
      <c r="N421" s="6"/>
      <c r="O421" s="5"/>
      <c r="AI421" s="3"/>
      <c r="AJ421" s="3"/>
    </row>
    <row r="422" spans="1:36" ht="12.75" customHeight="1">
      <c r="A422" s="44" t="s">
        <v>77</v>
      </c>
      <c r="I422" s="5"/>
      <c r="J422" s="5"/>
      <c r="L422" s="5"/>
      <c r="M422" s="6"/>
      <c r="N422" s="6"/>
      <c r="O422" s="5"/>
      <c r="AI422" s="3"/>
      <c r="AJ422" s="3"/>
    </row>
    <row r="423" spans="1:36" ht="25.5" customHeight="1">
      <c r="B423" s="185" t="s">
        <v>1</v>
      </c>
      <c r="C423" s="186"/>
      <c r="D423" s="186"/>
      <c r="E423" s="186"/>
      <c r="F423" s="186"/>
      <c r="G423" s="186"/>
      <c r="I423" s="7" t="s">
        <v>2</v>
      </c>
      <c r="J423" s="7" t="s">
        <v>3</v>
      </c>
      <c r="K423" s="8" t="s">
        <v>4</v>
      </c>
      <c r="L423" s="7" t="s">
        <v>5</v>
      </c>
      <c r="M423" s="9" t="s">
        <v>6</v>
      </c>
      <c r="N423" s="9" t="s">
        <v>7</v>
      </c>
      <c r="O423" s="10" t="s">
        <v>8</v>
      </c>
      <c r="AI423" s="3"/>
      <c r="AJ423" s="3"/>
    </row>
    <row r="424" spans="1:36" ht="12.75" customHeight="1">
      <c r="A424" s="12" t="s">
        <v>9</v>
      </c>
      <c r="B424" s="13">
        <v>1</v>
      </c>
      <c r="C424" s="13">
        <v>2</v>
      </c>
      <c r="D424" s="13">
        <v>3</v>
      </c>
      <c r="E424" s="13">
        <v>4</v>
      </c>
      <c r="F424" s="13">
        <v>5</v>
      </c>
      <c r="G424" s="13">
        <v>6</v>
      </c>
      <c r="H424" s="14" t="s">
        <v>10</v>
      </c>
      <c r="I424" s="41"/>
      <c r="J424" s="15"/>
      <c r="K424" s="16"/>
      <c r="L424" s="17"/>
      <c r="M424" s="6"/>
      <c r="N424" s="6"/>
      <c r="O424" s="5"/>
      <c r="AI424" s="3"/>
      <c r="AJ424" s="3"/>
    </row>
    <row r="425" spans="1:36" ht="12.75" customHeight="1">
      <c r="A425" s="31" t="s">
        <v>44</v>
      </c>
      <c r="B425" s="13">
        <v>82</v>
      </c>
      <c r="C425" s="13"/>
      <c r="D425" s="13"/>
      <c r="E425" s="13"/>
      <c r="F425" s="13"/>
      <c r="G425" s="13"/>
      <c r="H425" s="19"/>
      <c r="I425" s="41"/>
      <c r="J425" s="15"/>
      <c r="K425" s="16"/>
      <c r="L425" s="17"/>
      <c r="M425" s="20">
        <f>B425</f>
        <v>82</v>
      </c>
      <c r="N425" s="6"/>
      <c r="O425" s="5"/>
      <c r="AI425" s="3"/>
      <c r="AJ425" s="3"/>
    </row>
    <row r="426" spans="1:36" ht="12.75" customHeight="1">
      <c r="A426" s="32">
        <v>1002</v>
      </c>
      <c r="B426" s="13"/>
      <c r="C426" s="13">
        <v>54</v>
      </c>
      <c r="D426" s="13"/>
      <c r="E426" s="13"/>
      <c r="F426" s="13"/>
      <c r="G426" s="13"/>
      <c r="H426" s="33"/>
      <c r="I426" s="41"/>
      <c r="J426" s="41"/>
      <c r="K426" s="41"/>
      <c r="L426" s="17">
        <f>C426/B425</f>
        <v>0.65853658536585369</v>
      </c>
      <c r="M426" s="20">
        <v>54</v>
      </c>
      <c r="N426" s="3">
        <f t="shared" ref="N426:N430" si="93">M426/M425</f>
        <v>0.65853658536585369</v>
      </c>
      <c r="O426" s="5">
        <f t="shared" ref="O426:O430" si="94">100%-N426</f>
        <v>0.34146341463414631</v>
      </c>
      <c r="AI426" s="3"/>
      <c r="AJ426" s="3"/>
    </row>
    <row r="427" spans="1:36" ht="12.75" customHeight="1">
      <c r="A427" s="32">
        <v>1101</v>
      </c>
      <c r="D427" s="32">
        <v>47</v>
      </c>
      <c r="H427" s="33"/>
      <c r="I427" s="5"/>
      <c r="J427" s="5"/>
      <c r="L427" s="5">
        <f>D427/C426</f>
        <v>0.87037037037037035</v>
      </c>
      <c r="M427" s="20">
        <v>50</v>
      </c>
      <c r="N427" s="3">
        <f t="shared" si="93"/>
        <v>0.92592592592592593</v>
      </c>
      <c r="O427" s="5">
        <f t="shared" si="94"/>
        <v>7.407407407407407E-2</v>
      </c>
      <c r="Q427" s="3">
        <f>M427/M425</f>
        <v>0.6097560975609756</v>
      </c>
      <c r="AI427" s="3"/>
      <c r="AJ427" s="3"/>
    </row>
    <row r="428" spans="1:36" ht="12.75" customHeight="1">
      <c r="A428" s="32">
        <v>1102</v>
      </c>
      <c r="E428" s="32">
        <v>41</v>
      </c>
      <c r="H428" s="33"/>
      <c r="I428" s="5"/>
      <c r="J428" s="5"/>
      <c r="L428" s="5">
        <f>E428/D427</f>
        <v>0.87234042553191493</v>
      </c>
      <c r="M428" s="20">
        <v>44</v>
      </c>
      <c r="N428" s="3">
        <f t="shared" si="93"/>
        <v>0.88</v>
      </c>
      <c r="O428" s="5">
        <f t="shared" si="94"/>
        <v>0.12</v>
      </c>
      <c r="AI428" s="3"/>
      <c r="AJ428" s="3"/>
    </row>
    <row r="429" spans="1:36" ht="12.75" customHeight="1">
      <c r="A429" s="32">
        <v>1201</v>
      </c>
      <c r="F429" s="32">
        <v>33</v>
      </c>
      <c r="H429" s="33"/>
      <c r="I429" s="5"/>
      <c r="J429" s="5"/>
      <c r="L429" s="5">
        <f>F429/E428</f>
        <v>0.80487804878048785</v>
      </c>
      <c r="M429" s="20">
        <v>41</v>
      </c>
      <c r="N429" s="3">
        <f t="shared" si="93"/>
        <v>0.93181818181818177</v>
      </c>
      <c r="O429" s="5">
        <f t="shared" si="94"/>
        <v>6.8181818181818232E-2</v>
      </c>
      <c r="AI429" s="3"/>
      <c r="AJ429" s="3"/>
    </row>
    <row r="430" spans="1:36" ht="12.75" customHeight="1">
      <c r="A430" s="32">
        <v>1202</v>
      </c>
      <c r="G430" s="32">
        <v>28</v>
      </c>
      <c r="H430" s="33">
        <v>26</v>
      </c>
      <c r="I430" s="5"/>
      <c r="J430" s="5"/>
      <c r="L430" s="5">
        <f>G430/F429</f>
        <v>0.84848484848484851</v>
      </c>
      <c r="M430" s="20">
        <v>33</v>
      </c>
      <c r="N430" s="3">
        <f t="shared" si="93"/>
        <v>0.80487804878048785</v>
      </c>
      <c r="O430" s="5">
        <f t="shared" si="94"/>
        <v>0.19512195121951215</v>
      </c>
      <c r="AI430" s="3"/>
      <c r="AJ430" s="3"/>
    </row>
    <row r="431" spans="1:36" ht="12.75" customHeight="1">
      <c r="A431" s="32">
        <v>1301</v>
      </c>
      <c r="G431" s="32">
        <v>5</v>
      </c>
      <c r="H431" s="33">
        <v>2</v>
      </c>
      <c r="I431" s="5"/>
      <c r="J431" s="5"/>
      <c r="L431" s="5"/>
      <c r="M431" s="20">
        <v>6</v>
      </c>
      <c r="N431" s="3"/>
      <c r="O431" s="5"/>
      <c r="AI431" s="3"/>
      <c r="AJ431" s="3"/>
    </row>
    <row r="432" spans="1:36" ht="12.75" customHeight="1">
      <c r="A432" s="32">
        <v>1302</v>
      </c>
      <c r="H432" s="33"/>
      <c r="I432" s="5"/>
      <c r="J432" s="5"/>
      <c r="L432" s="5"/>
      <c r="M432" s="20"/>
      <c r="N432" s="3"/>
      <c r="O432" s="5"/>
      <c r="AI432" s="3"/>
      <c r="AJ432" s="3"/>
    </row>
    <row r="433" spans="1:36" ht="12.75" customHeight="1">
      <c r="H433" s="33"/>
      <c r="I433" s="5"/>
      <c r="J433" s="5"/>
      <c r="L433" s="5"/>
      <c r="M433" s="20"/>
      <c r="N433" s="3"/>
      <c r="O433" s="5"/>
      <c r="AI433" s="3"/>
      <c r="AJ433" s="3"/>
    </row>
    <row r="434" spans="1:36" ht="12.75" customHeight="1">
      <c r="H434" s="33"/>
      <c r="I434" s="5"/>
      <c r="J434" s="5"/>
      <c r="L434" s="5"/>
      <c r="M434" s="20"/>
      <c r="N434" s="3"/>
      <c r="O434" s="5"/>
      <c r="AI434" s="3"/>
      <c r="AJ434" s="3"/>
    </row>
    <row r="435" spans="1:36" ht="12.75" customHeight="1">
      <c r="H435" s="33"/>
      <c r="I435" s="5"/>
      <c r="J435" s="5"/>
      <c r="L435" s="5"/>
      <c r="M435" s="20"/>
      <c r="N435" s="3"/>
      <c r="O435" s="5"/>
      <c r="AI435" s="3"/>
      <c r="AJ435" s="3"/>
    </row>
    <row r="436" spans="1:36" ht="12.75" customHeight="1">
      <c r="H436" s="33"/>
      <c r="I436" s="5"/>
      <c r="J436" s="5"/>
      <c r="L436" s="5"/>
      <c r="M436" s="20"/>
      <c r="N436" s="3"/>
      <c r="O436" s="5"/>
      <c r="AI436" s="3"/>
      <c r="AJ436" s="3"/>
    </row>
    <row r="437" spans="1:36" ht="12.75" customHeight="1">
      <c r="H437" s="32">
        <f>SUM(H430:H431)</f>
        <v>28</v>
      </c>
      <c r="I437" s="5">
        <f>H430/B425</f>
        <v>0.31707317073170732</v>
      </c>
      <c r="J437" s="5">
        <f>H437/B425</f>
        <v>0.34146341463414637</v>
      </c>
      <c r="K437" s="5">
        <f>J437-I437</f>
        <v>2.4390243902439046E-2</v>
      </c>
      <c r="L437" s="5"/>
      <c r="M437" s="6"/>
      <c r="N437" s="6"/>
      <c r="O437" s="5"/>
      <c r="AI437" s="3"/>
      <c r="AJ437" s="3"/>
    </row>
    <row r="438" spans="1:36" ht="12.75" customHeight="1">
      <c r="A438" s="44" t="s">
        <v>79</v>
      </c>
      <c r="I438" s="5"/>
      <c r="J438" s="5"/>
      <c r="L438" s="5"/>
      <c r="M438" s="6"/>
      <c r="N438" s="6"/>
      <c r="O438" s="5"/>
      <c r="AI438" s="3"/>
      <c r="AJ438" s="3"/>
    </row>
    <row r="439" spans="1:36" ht="25.5" customHeight="1">
      <c r="B439" s="185" t="s">
        <v>1</v>
      </c>
      <c r="C439" s="186"/>
      <c r="D439" s="186"/>
      <c r="E439" s="186"/>
      <c r="F439" s="186"/>
      <c r="G439" s="186"/>
      <c r="I439" s="7" t="s">
        <v>2</v>
      </c>
      <c r="J439" s="7" t="s">
        <v>3</v>
      </c>
      <c r="K439" s="8" t="s">
        <v>4</v>
      </c>
      <c r="L439" s="7" t="s">
        <v>5</v>
      </c>
      <c r="M439" s="9" t="s">
        <v>6</v>
      </c>
      <c r="N439" s="9" t="s">
        <v>7</v>
      </c>
      <c r="O439" s="10" t="s">
        <v>8</v>
      </c>
      <c r="AI439" s="3"/>
      <c r="AJ439" s="3"/>
    </row>
    <row r="440" spans="1:36" ht="12.75" customHeight="1">
      <c r="A440" s="12" t="s">
        <v>9</v>
      </c>
      <c r="B440" s="13">
        <v>1</v>
      </c>
      <c r="C440" s="13">
        <v>2</v>
      </c>
      <c r="D440" s="13">
        <v>3</v>
      </c>
      <c r="E440" s="13">
        <v>4</v>
      </c>
      <c r="F440" s="13">
        <v>5</v>
      </c>
      <c r="G440" s="13">
        <v>6</v>
      </c>
      <c r="H440" s="14" t="s">
        <v>10</v>
      </c>
      <c r="I440" s="41"/>
      <c r="J440" s="15"/>
      <c r="K440" s="16"/>
      <c r="L440" s="17"/>
      <c r="M440" s="6"/>
      <c r="N440" s="6"/>
      <c r="O440" s="5"/>
      <c r="AI440" s="3"/>
      <c r="AJ440" s="3"/>
    </row>
    <row r="441" spans="1:36" ht="12.75" customHeight="1">
      <c r="A441" s="31" t="s">
        <v>63</v>
      </c>
      <c r="B441" s="13">
        <v>456</v>
      </c>
      <c r="C441" s="13"/>
      <c r="D441" s="13"/>
      <c r="E441" s="13"/>
      <c r="F441" s="13"/>
      <c r="G441" s="13"/>
      <c r="H441" s="33"/>
      <c r="I441" s="41"/>
      <c r="J441" s="15"/>
      <c r="K441" s="16"/>
      <c r="L441" s="17"/>
      <c r="M441" s="20">
        <f>B441</f>
        <v>456</v>
      </c>
      <c r="N441" s="6"/>
      <c r="O441" s="5"/>
      <c r="AI441" s="3"/>
      <c r="AJ441" s="3"/>
    </row>
    <row r="442" spans="1:36" ht="12.75" customHeight="1">
      <c r="A442" s="32">
        <v>1101</v>
      </c>
      <c r="B442" s="13"/>
      <c r="C442" s="13">
        <v>377</v>
      </c>
      <c r="D442" s="13"/>
      <c r="E442" s="13"/>
      <c r="F442" s="13"/>
      <c r="G442" s="13"/>
      <c r="H442" s="33"/>
      <c r="I442" s="41"/>
      <c r="J442" s="41"/>
      <c r="K442" s="41"/>
      <c r="L442" s="17">
        <f>C442/B441</f>
        <v>0.82675438596491224</v>
      </c>
      <c r="M442" s="20">
        <v>380</v>
      </c>
      <c r="N442" s="3">
        <f t="shared" ref="N442:N446" si="95">M442/M441</f>
        <v>0.83333333333333337</v>
      </c>
      <c r="O442" s="5">
        <f t="shared" ref="O442:O446" si="96">100%-N442</f>
        <v>0.16666666666666663</v>
      </c>
      <c r="AI442" s="3"/>
      <c r="AJ442" s="3"/>
    </row>
    <row r="443" spans="1:36" ht="12.75" customHeight="1">
      <c r="A443" s="32">
        <v>1102</v>
      </c>
      <c r="D443" s="32">
        <v>329</v>
      </c>
      <c r="H443" s="33"/>
      <c r="I443" s="5"/>
      <c r="J443" s="5"/>
      <c r="L443" s="5">
        <f>D443/C442</f>
        <v>0.87267904509283822</v>
      </c>
      <c r="M443" s="20">
        <v>344</v>
      </c>
      <c r="N443" s="3">
        <f t="shared" si="95"/>
        <v>0.90526315789473688</v>
      </c>
      <c r="O443" s="5">
        <f t="shared" si="96"/>
        <v>9.4736842105263119E-2</v>
      </c>
      <c r="Q443" s="3">
        <f>M443/M441</f>
        <v>0.75438596491228072</v>
      </c>
      <c r="AI443" s="3"/>
      <c r="AJ443" s="3"/>
    </row>
    <row r="444" spans="1:36" ht="12.75" customHeight="1">
      <c r="A444" s="32">
        <v>1201</v>
      </c>
      <c r="E444" s="32">
        <v>327</v>
      </c>
      <c r="H444" s="33"/>
      <c r="I444" s="5"/>
      <c r="J444" s="5"/>
      <c r="L444" s="5">
        <f>E444/D443</f>
        <v>0.99392097264437695</v>
      </c>
      <c r="M444" s="20">
        <v>352</v>
      </c>
      <c r="N444" s="3">
        <f t="shared" si="95"/>
        <v>1.0232558139534884</v>
      </c>
      <c r="O444" s="5">
        <f t="shared" si="96"/>
        <v>-2.3255813953488413E-2</v>
      </c>
      <c r="AI444" s="3"/>
      <c r="AJ444" s="3"/>
    </row>
    <row r="445" spans="1:36" ht="12.75" customHeight="1">
      <c r="A445" s="32">
        <v>1202</v>
      </c>
      <c r="F445" s="32">
        <v>303</v>
      </c>
      <c r="H445" s="33"/>
      <c r="I445" s="5"/>
      <c r="J445" s="5"/>
      <c r="L445" s="5">
        <f>F445/E444</f>
        <v>0.92660550458715596</v>
      </c>
      <c r="M445" s="20">
        <v>307</v>
      </c>
      <c r="N445" s="3">
        <f t="shared" si="95"/>
        <v>0.87215909090909094</v>
      </c>
      <c r="O445" s="5">
        <f t="shared" si="96"/>
        <v>0.12784090909090906</v>
      </c>
      <c r="AI445" s="3"/>
      <c r="AJ445" s="3"/>
    </row>
    <row r="446" spans="1:36" ht="12.75" customHeight="1">
      <c r="A446" s="32">
        <v>1301</v>
      </c>
      <c r="G446" s="32">
        <v>294</v>
      </c>
      <c r="H446" s="33">
        <v>232</v>
      </c>
      <c r="I446" s="5"/>
      <c r="J446" s="5"/>
      <c r="L446" s="5">
        <f>G446/F445</f>
        <v>0.97029702970297027</v>
      </c>
      <c r="M446" s="20">
        <v>316</v>
      </c>
      <c r="N446" s="3">
        <f t="shared" si="95"/>
        <v>1.0293159609120521</v>
      </c>
      <c r="O446" s="5">
        <f t="shared" si="96"/>
        <v>-2.931596091205213E-2</v>
      </c>
      <c r="AI446" s="3"/>
      <c r="AJ446" s="3"/>
    </row>
    <row r="447" spans="1:36" ht="12.75" customHeight="1">
      <c r="A447" s="32">
        <v>1302</v>
      </c>
      <c r="G447" s="32">
        <v>25</v>
      </c>
      <c r="H447" s="33">
        <v>24</v>
      </c>
      <c r="I447" s="5"/>
      <c r="J447" s="5"/>
      <c r="L447" s="5"/>
      <c r="M447" s="20">
        <v>38</v>
      </c>
      <c r="N447" s="3"/>
      <c r="O447" s="5"/>
      <c r="AI447" s="3"/>
      <c r="AJ447" s="3"/>
    </row>
    <row r="448" spans="1:36" ht="12.75" customHeight="1">
      <c r="A448" s="32">
        <v>1401</v>
      </c>
      <c r="G448" s="32">
        <v>5</v>
      </c>
      <c r="H448" s="33">
        <v>6</v>
      </c>
      <c r="I448" s="5"/>
      <c r="J448" s="5"/>
      <c r="L448" s="5"/>
      <c r="M448" s="20">
        <v>8</v>
      </c>
      <c r="N448" s="3"/>
      <c r="O448" s="5"/>
      <c r="AI448" s="3"/>
      <c r="AJ448" s="3"/>
    </row>
    <row r="449" spans="1:36" ht="12.75" customHeight="1">
      <c r="A449" s="32">
        <v>1402</v>
      </c>
      <c r="G449" s="32">
        <v>1</v>
      </c>
      <c r="H449" s="33"/>
      <c r="I449" s="5"/>
      <c r="J449" s="5"/>
      <c r="L449" s="5"/>
      <c r="M449" s="20">
        <v>1</v>
      </c>
      <c r="N449" s="3"/>
      <c r="O449" s="5"/>
      <c r="AI449" s="3"/>
      <c r="AJ449" s="3"/>
    </row>
    <row r="450" spans="1:36" ht="12.75" customHeight="1">
      <c r="A450" s="32">
        <v>1501</v>
      </c>
      <c r="G450" s="32">
        <v>1</v>
      </c>
      <c r="H450" s="33">
        <v>1</v>
      </c>
      <c r="I450" s="5"/>
      <c r="J450" s="5"/>
      <c r="L450" s="5"/>
      <c r="M450" s="20">
        <v>1</v>
      </c>
      <c r="N450" s="3"/>
      <c r="O450" s="5"/>
      <c r="AI450" s="3"/>
      <c r="AJ450" s="3"/>
    </row>
    <row r="451" spans="1:36" ht="12.75" customHeight="1">
      <c r="H451" s="33"/>
      <c r="I451" s="5"/>
      <c r="J451" s="5"/>
      <c r="L451" s="5"/>
      <c r="M451" s="20"/>
      <c r="N451" s="3"/>
      <c r="O451" s="5"/>
      <c r="AI451" s="3"/>
      <c r="AJ451" s="3"/>
    </row>
    <row r="452" spans="1:36" ht="12.75" customHeight="1">
      <c r="H452" s="33"/>
      <c r="I452" s="5"/>
      <c r="J452" s="5"/>
      <c r="L452" s="5"/>
      <c r="M452" s="20"/>
      <c r="N452" s="3"/>
      <c r="O452" s="5"/>
      <c r="AI452" s="3"/>
      <c r="AJ452" s="3"/>
    </row>
    <row r="453" spans="1:36" ht="12.75" customHeight="1">
      <c r="H453" s="33"/>
      <c r="I453" s="5"/>
      <c r="J453" s="5"/>
      <c r="L453" s="5"/>
      <c r="M453" s="20"/>
      <c r="N453" s="3"/>
      <c r="O453" s="5"/>
      <c r="AI453" s="3"/>
      <c r="AJ453" s="3"/>
    </row>
    <row r="454" spans="1:36" ht="12.75" customHeight="1">
      <c r="H454" s="33"/>
      <c r="I454" s="5"/>
      <c r="J454" s="5"/>
      <c r="L454" s="5"/>
      <c r="M454" s="20"/>
      <c r="N454" s="3"/>
      <c r="O454" s="5"/>
      <c r="AI454" s="3"/>
      <c r="AJ454" s="3"/>
    </row>
    <row r="455" spans="1:36" ht="12.75" customHeight="1">
      <c r="H455" s="32">
        <f>SUM(H446:H450)</f>
        <v>263</v>
      </c>
      <c r="I455" s="5">
        <f>H446/B441</f>
        <v>0.50877192982456143</v>
      </c>
      <c r="J455" s="5">
        <f>H455/B441</f>
        <v>0.57675438596491224</v>
      </c>
      <c r="K455" s="5">
        <f>J455-I455</f>
        <v>6.7982456140350811E-2</v>
      </c>
      <c r="L455" s="5"/>
      <c r="M455" s="6"/>
      <c r="N455" s="6"/>
      <c r="O455" s="5"/>
      <c r="AI455" s="3"/>
      <c r="AJ455" s="3"/>
    </row>
    <row r="456" spans="1:36" ht="12.75" customHeight="1">
      <c r="A456" s="44" t="s">
        <v>80</v>
      </c>
      <c r="I456" s="5"/>
      <c r="J456" s="5"/>
      <c r="L456" s="5"/>
      <c r="M456" s="6"/>
      <c r="N456" s="6"/>
      <c r="O456" s="5"/>
      <c r="AI456" s="3"/>
      <c r="AJ456" s="3"/>
    </row>
    <row r="457" spans="1:36" ht="25.5" customHeight="1">
      <c r="B457" s="185" t="s">
        <v>1</v>
      </c>
      <c r="C457" s="186"/>
      <c r="D457" s="186"/>
      <c r="E457" s="186"/>
      <c r="F457" s="186"/>
      <c r="G457" s="186"/>
      <c r="I457" s="7" t="s">
        <v>2</v>
      </c>
      <c r="J457" s="7" t="s">
        <v>3</v>
      </c>
      <c r="K457" s="8" t="s">
        <v>4</v>
      </c>
      <c r="L457" s="7" t="s">
        <v>5</v>
      </c>
      <c r="M457" s="9" t="s">
        <v>6</v>
      </c>
      <c r="N457" s="9" t="s">
        <v>7</v>
      </c>
      <c r="O457" s="10" t="s">
        <v>8</v>
      </c>
      <c r="AI457" s="3"/>
      <c r="AJ457" s="3"/>
    </row>
    <row r="458" spans="1:36" ht="12.75" customHeight="1">
      <c r="A458" s="12" t="s">
        <v>9</v>
      </c>
      <c r="B458" s="13">
        <v>1</v>
      </c>
      <c r="C458" s="13">
        <v>2</v>
      </c>
      <c r="D458" s="13">
        <v>3</v>
      </c>
      <c r="E458" s="13">
        <v>4</v>
      </c>
      <c r="F458" s="13">
        <v>5</v>
      </c>
      <c r="G458" s="13">
        <v>6</v>
      </c>
      <c r="H458" s="14" t="s">
        <v>10</v>
      </c>
      <c r="I458" s="41"/>
      <c r="J458" s="15"/>
      <c r="K458" s="16"/>
      <c r="L458" s="17"/>
      <c r="M458" s="6"/>
      <c r="N458" s="6"/>
      <c r="O458" s="5"/>
      <c r="AI458" s="3"/>
      <c r="AJ458" s="3"/>
    </row>
    <row r="459" spans="1:36" ht="12.75" customHeight="1">
      <c r="A459" s="31" t="s">
        <v>64</v>
      </c>
      <c r="B459" s="13">
        <v>120</v>
      </c>
      <c r="C459" s="13"/>
      <c r="D459" s="13"/>
      <c r="E459" s="13"/>
      <c r="F459" s="13"/>
      <c r="G459" s="13"/>
      <c r="H459" s="19"/>
      <c r="I459" s="41"/>
      <c r="J459" s="15"/>
      <c r="K459" s="16"/>
      <c r="L459" s="17"/>
      <c r="M459" s="20">
        <f>B459</f>
        <v>120</v>
      </c>
      <c r="N459" s="6"/>
      <c r="O459" s="5"/>
      <c r="AI459" s="3"/>
      <c r="AJ459" s="3"/>
    </row>
    <row r="460" spans="1:36" ht="12.75" customHeight="1">
      <c r="A460" s="32">
        <v>1102</v>
      </c>
      <c r="B460" s="13"/>
      <c r="C460" s="13">
        <v>100</v>
      </c>
      <c r="D460" s="13"/>
      <c r="E460" s="13"/>
      <c r="F460" s="13"/>
      <c r="G460" s="13"/>
      <c r="H460" s="33"/>
      <c r="I460" s="41"/>
      <c r="J460" s="41"/>
      <c r="K460" s="41"/>
      <c r="L460" s="17">
        <f>C460/B459</f>
        <v>0.83333333333333337</v>
      </c>
      <c r="M460" s="20">
        <v>102</v>
      </c>
      <c r="N460" s="3">
        <f t="shared" ref="N460:N464" si="97">M460/M459</f>
        <v>0.85</v>
      </c>
      <c r="O460" s="5">
        <f t="shared" ref="O460:O464" si="98">100%-N460</f>
        <v>0.15000000000000002</v>
      </c>
      <c r="AI460" s="3"/>
      <c r="AJ460" s="3"/>
    </row>
    <row r="461" spans="1:36" ht="12.75" customHeight="1">
      <c r="A461" s="32">
        <v>1201</v>
      </c>
      <c r="D461" s="32">
        <v>88</v>
      </c>
      <c r="H461" s="33"/>
      <c r="I461" s="5"/>
      <c r="J461" s="5"/>
      <c r="L461" s="5">
        <f>D461/C460</f>
        <v>0.88</v>
      </c>
      <c r="M461" s="20">
        <v>97</v>
      </c>
      <c r="N461" s="3">
        <f t="shared" si="97"/>
        <v>0.9509803921568627</v>
      </c>
      <c r="O461" s="5">
        <f t="shared" si="98"/>
        <v>4.9019607843137303E-2</v>
      </c>
      <c r="Q461" s="3">
        <f>M461/M459</f>
        <v>0.80833333333333335</v>
      </c>
      <c r="AI461" s="3"/>
      <c r="AJ461" s="3"/>
    </row>
    <row r="462" spans="1:36" ht="12.75" customHeight="1">
      <c r="A462" s="32">
        <v>1202</v>
      </c>
      <c r="E462" s="32">
        <v>77</v>
      </c>
      <c r="H462" s="33"/>
      <c r="I462" s="5"/>
      <c r="J462" s="5"/>
      <c r="L462" s="5">
        <f>E462/D461</f>
        <v>0.875</v>
      </c>
      <c r="M462" s="20">
        <v>82</v>
      </c>
      <c r="N462" s="3">
        <f t="shared" si="97"/>
        <v>0.84536082474226804</v>
      </c>
      <c r="O462" s="5">
        <f t="shared" si="98"/>
        <v>0.15463917525773196</v>
      </c>
      <c r="AI462" s="3"/>
      <c r="AJ462" s="3"/>
    </row>
    <row r="463" spans="1:36" ht="12.75" customHeight="1">
      <c r="A463" s="32">
        <v>1301</v>
      </c>
      <c r="F463" s="32">
        <v>63</v>
      </c>
      <c r="H463" s="33"/>
      <c r="I463" s="5"/>
      <c r="J463" s="5"/>
      <c r="L463" s="5">
        <f>F463/E462</f>
        <v>0.81818181818181823</v>
      </c>
      <c r="M463" s="20">
        <v>74</v>
      </c>
      <c r="N463" s="3">
        <f t="shared" si="97"/>
        <v>0.90243902439024393</v>
      </c>
      <c r="O463" s="5">
        <f t="shared" si="98"/>
        <v>9.7560975609756073E-2</v>
      </c>
      <c r="AI463" s="3"/>
      <c r="AJ463" s="3"/>
    </row>
    <row r="464" spans="1:36" ht="12.75" customHeight="1">
      <c r="A464" s="32">
        <v>1302</v>
      </c>
      <c r="G464" s="32">
        <v>54</v>
      </c>
      <c r="H464" s="33">
        <v>37</v>
      </c>
      <c r="I464" s="5"/>
      <c r="J464" s="5"/>
      <c r="L464" s="5">
        <f>G464/F463</f>
        <v>0.8571428571428571</v>
      </c>
      <c r="M464" s="20">
        <v>58</v>
      </c>
      <c r="N464" s="3">
        <f t="shared" si="97"/>
        <v>0.78378378378378377</v>
      </c>
      <c r="O464" s="5">
        <f t="shared" si="98"/>
        <v>0.21621621621621623</v>
      </c>
      <c r="AI464" s="3"/>
      <c r="AJ464" s="3"/>
    </row>
    <row r="465" spans="1:36" ht="12.75" customHeight="1">
      <c r="A465" s="32">
        <v>1401</v>
      </c>
      <c r="G465" s="32">
        <v>16</v>
      </c>
      <c r="H465" s="33">
        <v>12</v>
      </c>
      <c r="I465" s="5"/>
      <c r="J465" s="5"/>
      <c r="L465" s="5"/>
      <c r="M465" s="20">
        <v>17</v>
      </c>
      <c r="N465" s="3"/>
      <c r="O465" s="5"/>
      <c r="AI465" s="3"/>
      <c r="AJ465" s="3"/>
    </row>
    <row r="466" spans="1:36" ht="12.75" customHeight="1">
      <c r="A466" s="32">
        <v>1402</v>
      </c>
      <c r="G466" s="32">
        <v>2</v>
      </c>
      <c r="H466" s="33">
        <v>1</v>
      </c>
      <c r="I466" s="5"/>
      <c r="J466" s="5"/>
      <c r="L466" s="5"/>
      <c r="M466" s="20">
        <v>2</v>
      </c>
      <c r="N466" s="3"/>
      <c r="O466" s="5"/>
      <c r="AI466" s="3"/>
      <c r="AJ466" s="3"/>
    </row>
    <row r="467" spans="1:36" ht="12.75" customHeight="1">
      <c r="H467" s="33"/>
      <c r="I467" s="5"/>
      <c r="J467" s="5"/>
      <c r="L467" s="5"/>
      <c r="M467" s="20"/>
      <c r="N467" s="3"/>
      <c r="O467" s="5"/>
      <c r="AI467" s="3"/>
      <c r="AJ467" s="3"/>
    </row>
    <row r="468" spans="1:36" ht="12.75" customHeight="1">
      <c r="H468" s="33"/>
      <c r="I468" s="5"/>
      <c r="J468" s="5"/>
      <c r="L468" s="5"/>
      <c r="M468" s="20"/>
      <c r="N468" s="3"/>
      <c r="O468" s="5"/>
      <c r="AI468" s="3"/>
      <c r="AJ468" s="3"/>
    </row>
    <row r="469" spans="1:36" ht="12.75" customHeight="1">
      <c r="H469" s="33"/>
      <c r="I469" s="5"/>
      <c r="J469" s="5"/>
      <c r="L469" s="5"/>
      <c r="M469" s="20"/>
      <c r="N469" s="3"/>
      <c r="O469" s="5"/>
      <c r="AI469" s="3"/>
      <c r="AJ469" s="3"/>
    </row>
    <row r="470" spans="1:36" ht="12.75" customHeight="1">
      <c r="H470" s="33"/>
      <c r="I470" s="5"/>
      <c r="J470" s="5"/>
      <c r="L470" s="5"/>
      <c r="M470" s="20"/>
      <c r="N470" s="3"/>
      <c r="O470" s="5"/>
      <c r="AI470" s="3"/>
      <c r="AJ470" s="3"/>
    </row>
    <row r="471" spans="1:36" ht="12.75" customHeight="1">
      <c r="H471" s="32">
        <f>SUM(H464:H466)</f>
        <v>50</v>
      </c>
      <c r="I471" s="5">
        <f>H464/B459</f>
        <v>0.30833333333333335</v>
      </c>
      <c r="J471" s="5">
        <f>H471/B459</f>
        <v>0.41666666666666669</v>
      </c>
      <c r="K471" s="5">
        <f>J471-I471</f>
        <v>0.10833333333333334</v>
      </c>
      <c r="L471" s="5"/>
      <c r="M471" s="6"/>
      <c r="N471" s="6"/>
      <c r="O471" s="5"/>
      <c r="AI471" s="3"/>
      <c r="AJ471" s="3"/>
    </row>
    <row r="472" spans="1:36" ht="12.75" customHeight="1">
      <c r="A472" s="44" t="s">
        <v>81</v>
      </c>
      <c r="I472" s="5"/>
      <c r="J472" s="5"/>
      <c r="L472" s="5"/>
      <c r="M472" s="6"/>
      <c r="N472" s="6"/>
      <c r="O472" s="5"/>
      <c r="AI472" s="3"/>
      <c r="AJ472" s="3"/>
    </row>
    <row r="473" spans="1:36" ht="25.5" customHeight="1">
      <c r="B473" s="185" t="s">
        <v>1</v>
      </c>
      <c r="C473" s="186"/>
      <c r="D473" s="186"/>
      <c r="E473" s="186"/>
      <c r="F473" s="186"/>
      <c r="G473" s="186"/>
      <c r="I473" s="7" t="s">
        <v>2</v>
      </c>
      <c r="J473" s="7" t="s">
        <v>3</v>
      </c>
      <c r="K473" s="8" t="s">
        <v>4</v>
      </c>
      <c r="L473" s="7" t="s">
        <v>5</v>
      </c>
      <c r="M473" s="9" t="s">
        <v>6</v>
      </c>
      <c r="N473" s="9" t="s">
        <v>7</v>
      </c>
      <c r="O473" s="10" t="s">
        <v>8</v>
      </c>
      <c r="AI473" s="3"/>
      <c r="AJ473" s="3"/>
    </row>
    <row r="474" spans="1:36" ht="12.75" customHeight="1">
      <c r="A474" s="12" t="s">
        <v>9</v>
      </c>
      <c r="B474" s="13">
        <v>1</v>
      </c>
      <c r="C474" s="13">
        <v>2</v>
      </c>
      <c r="D474" s="13">
        <v>3</v>
      </c>
      <c r="E474" s="13">
        <v>4</v>
      </c>
      <c r="F474" s="13">
        <v>5</v>
      </c>
      <c r="G474" s="13">
        <v>6</v>
      </c>
      <c r="H474" s="14" t="s">
        <v>10</v>
      </c>
      <c r="I474" s="41"/>
      <c r="J474" s="15"/>
      <c r="K474" s="16"/>
      <c r="L474" s="17"/>
      <c r="M474" s="6"/>
      <c r="N474" s="6"/>
      <c r="O474" s="5"/>
      <c r="AI474" s="3"/>
      <c r="AJ474" s="3"/>
    </row>
    <row r="475" spans="1:36" ht="12.75" customHeight="1">
      <c r="A475" s="31" t="s">
        <v>65</v>
      </c>
      <c r="B475" s="13">
        <v>491</v>
      </c>
      <c r="C475" s="13"/>
      <c r="D475" s="13"/>
      <c r="E475" s="13"/>
      <c r="F475" s="13"/>
      <c r="G475" s="13"/>
      <c r="H475" s="19"/>
      <c r="I475" s="41"/>
      <c r="J475" s="15"/>
      <c r="K475" s="16"/>
      <c r="L475" s="17"/>
      <c r="M475" s="20">
        <f>B475</f>
        <v>491</v>
      </c>
      <c r="N475" s="6"/>
      <c r="O475" s="5"/>
      <c r="AI475" s="3"/>
      <c r="AJ475" s="3"/>
    </row>
    <row r="476" spans="1:36" ht="12.75" customHeight="1">
      <c r="A476" s="32">
        <v>1201</v>
      </c>
      <c r="B476" s="13"/>
      <c r="C476" s="13">
        <v>398</v>
      </c>
      <c r="D476" s="13"/>
      <c r="E476" s="13"/>
      <c r="F476" s="13"/>
      <c r="G476" s="13"/>
      <c r="H476" s="33"/>
      <c r="I476" s="41"/>
      <c r="J476" s="41"/>
      <c r="K476" s="41"/>
      <c r="L476" s="17">
        <f>C476/B475</f>
        <v>0.81059063136456211</v>
      </c>
      <c r="M476" s="20">
        <v>402</v>
      </c>
      <c r="N476" s="3">
        <f t="shared" ref="N476:N480" si="99">M476/M475</f>
        <v>0.81873727087576376</v>
      </c>
      <c r="O476" s="5">
        <f t="shared" ref="O476:O480" si="100">100%-N476</f>
        <v>0.18126272912423624</v>
      </c>
      <c r="AI476" s="3"/>
      <c r="AJ476" s="3"/>
    </row>
    <row r="477" spans="1:36" ht="12.75" customHeight="1">
      <c r="A477" s="32">
        <v>1202</v>
      </c>
      <c r="D477" s="32">
        <v>354</v>
      </c>
      <c r="H477" s="33"/>
      <c r="I477" s="5"/>
      <c r="J477" s="5"/>
      <c r="L477" s="5">
        <f>D477/C476</f>
        <v>0.88944723618090449</v>
      </c>
      <c r="M477" s="20">
        <v>377</v>
      </c>
      <c r="N477" s="3">
        <f t="shared" si="99"/>
        <v>0.93781094527363185</v>
      </c>
      <c r="O477" s="5">
        <f t="shared" si="100"/>
        <v>6.2189054726368154E-2</v>
      </c>
      <c r="Q477" s="3">
        <f>M477/M475</f>
        <v>0.76782077393075354</v>
      </c>
      <c r="AI477" s="3"/>
      <c r="AJ477" s="3"/>
    </row>
    <row r="478" spans="1:36" ht="12.75" customHeight="1">
      <c r="A478" s="32">
        <v>1301</v>
      </c>
      <c r="E478" s="32">
        <v>343</v>
      </c>
      <c r="H478" s="33"/>
      <c r="I478" s="5"/>
      <c r="J478" s="5"/>
      <c r="L478" s="5">
        <f>E478/D477</f>
        <v>0.96892655367231639</v>
      </c>
      <c r="M478" s="20">
        <v>378</v>
      </c>
      <c r="N478" s="3">
        <f t="shared" si="99"/>
        <v>1.0026525198938991</v>
      </c>
      <c r="O478" s="5">
        <f t="shared" si="100"/>
        <v>-2.6525198938991412E-3</v>
      </c>
      <c r="AI478" s="3"/>
      <c r="AJ478" s="3"/>
    </row>
    <row r="479" spans="1:36" ht="12.75" customHeight="1">
      <c r="A479" s="32">
        <v>1302</v>
      </c>
      <c r="F479" s="32">
        <v>304</v>
      </c>
      <c r="H479" s="33"/>
      <c r="I479" s="5"/>
      <c r="J479" s="5"/>
      <c r="L479" s="5">
        <f>F479/E478</f>
        <v>0.88629737609329451</v>
      </c>
      <c r="M479" s="20">
        <v>334</v>
      </c>
      <c r="N479" s="3">
        <f t="shared" si="99"/>
        <v>0.8835978835978836</v>
      </c>
      <c r="O479" s="5">
        <f t="shared" si="100"/>
        <v>0.1164021164021164</v>
      </c>
      <c r="AI479" s="3"/>
      <c r="AJ479" s="3"/>
    </row>
    <row r="480" spans="1:36" ht="12.75" customHeight="1">
      <c r="A480" s="32">
        <v>1401</v>
      </c>
      <c r="G480" s="32">
        <v>288</v>
      </c>
      <c r="H480" s="33">
        <v>237</v>
      </c>
      <c r="I480" s="5"/>
      <c r="J480" s="5"/>
      <c r="L480" s="5">
        <f>G480/F479</f>
        <v>0.94736842105263153</v>
      </c>
      <c r="M480" s="20">
        <v>307</v>
      </c>
      <c r="N480" s="3">
        <f t="shared" si="99"/>
        <v>0.91916167664670656</v>
      </c>
      <c r="O480" s="5">
        <f t="shared" si="100"/>
        <v>8.083832335329344E-2</v>
      </c>
      <c r="AI480" s="3"/>
      <c r="AJ480" s="3"/>
    </row>
    <row r="481" spans="1:36" ht="12.75" customHeight="1">
      <c r="A481" s="32">
        <v>1402</v>
      </c>
      <c r="G481" s="32">
        <v>32</v>
      </c>
      <c r="H481" s="33">
        <v>27</v>
      </c>
      <c r="I481" s="5"/>
      <c r="J481" s="5"/>
      <c r="L481" s="5"/>
      <c r="M481" s="20">
        <v>48</v>
      </c>
      <c r="N481" s="3"/>
      <c r="O481" s="5"/>
      <c r="AI481" s="3"/>
      <c r="AJ481" s="3"/>
    </row>
    <row r="482" spans="1:36" ht="12.75" customHeight="1">
      <c r="A482" s="32">
        <v>1501</v>
      </c>
      <c r="G482" s="32">
        <v>7</v>
      </c>
      <c r="H482" s="33">
        <v>7</v>
      </c>
      <c r="I482" s="5"/>
      <c r="J482" s="5"/>
      <c r="L482" s="5"/>
      <c r="M482" s="20">
        <v>9</v>
      </c>
      <c r="N482" s="3"/>
      <c r="O482" s="5"/>
      <c r="AI482" s="3"/>
      <c r="AJ482" s="3"/>
    </row>
    <row r="483" spans="1:36" ht="12.75" customHeight="1">
      <c r="A483" s="32">
        <v>1502</v>
      </c>
      <c r="H483" s="33"/>
      <c r="I483" s="5"/>
      <c r="J483" s="5"/>
      <c r="L483" s="5"/>
      <c r="M483" s="20"/>
      <c r="N483" s="3"/>
      <c r="O483" s="5"/>
      <c r="AI483" s="3"/>
      <c r="AJ483" s="3"/>
    </row>
    <row r="484" spans="1:36" ht="12.75" customHeight="1">
      <c r="H484" s="33"/>
      <c r="I484" s="5"/>
      <c r="J484" s="5"/>
      <c r="L484" s="5"/>
      <c r="M484" s="20"/>
      <c r="N484" s="3"/>
      <c r="O484" s="5"/>
      <c r="AI484" s="3"/>
      <c r="AJ484" s="3"/>
    </row>
    <row r="485" spans="1:36" ht="12.75" customHeight="1">
      <c r="H485" s="33"/>
      <c r="I485" s="5"/>
      <c r="J485" s="5"/>
      <c r="L485" s="5"/>
      <c r="M485" s="20"/>
      <c r="N485" s="3"/>
      <c r="O485" s="5"/>
      <c r="AI485" s="3"/>
      <c r="AJ485" s="3"/>
    </row>
    <row r="486" spans="1:36" ht="12.75" customHeight="1">
      <c r="H486" s="33"/>
      <c r="I486" s="5"/>
      <c r="J486" s="5"/>
      <c r="L486" s="5"/>
      <c r="M486" s="20"/>
      <c r="N486" s="3"/>
      <c r="O486" s="5"/>
      <c r="AI486" s="3"/>
      <c r="AJ486" s="3"/>
    </row>
    <row r="487" spans="1:36" ht="12.75" customHeight="1">
      <c r="H487" s="33"/>
      <c r="I487" s="5"/>
      <c r="J487" s="5"/>
      <c r="L487" s="5"/>
      <c r="M487" s="20"/>
      <c r="N487" s="3"/>
      <c r="O487" s="5"/>
      <c r="AI487" s="3"/>
      <c r="AJ487" s="3"/>
    </row>
    <row r="488" spans="1:36" ht="12.75" customHeight="1">
      <c r="H488" s="33"/>
      <c r="I488" s="5"/>
      <c r="J488" s="5"/>
      <c r="L488" s="5"/>
      <c r="M488" s="20"/>
      <c r="N488" s="3"/>
      <c r="O488" s="5"/>
      <c r="AI488" s="3"/>
      <c r="AJ488" s="3"/>
    </row>
    <row r="489" spans="1:36" ht="12.75" customHeight="1">
      <c r="H489" s="32">
        <f>SUM(H480:H483)</f>
        <v>271</v>
      </c>
      <c r="I489" s="5">
        <f>H480/B475</f>
        <v>0.48268839103869654</v>
      </c>
      <c r="J489" s="5">
        <f>H489/B475</f>
        <v>0.55193482688391038</v>
      </c>
      <c r="K489" s="5">
        <f>J489-I489</f>
        <v>6.9246435845213838E-2</v>
      </c>
      <c r="L489" s="5"/>
      <c r="M489" s="6"/>
      <c r="N489" s="6"/>
      <c r="O489" s="5"/>
      <c r="AI489" s="3"/>
      <c r="AJ489" s="3"/>
    </row>
    <row r="490" spans="1:36" ht="12.75" customHeight="1">
      <c r="I490" s="5"/>
      <c r="J490" s="5"/>
      <c r="L490" s="5"/>
      <c r="M490" s="6"/>
      <c r="N490" s="6"/>
      <c r="O490" s="5"/>
      <c r="AI490" s="3"/>
      <c r="AJ490" s="3"/>
    </row>
    <row r="491" spans="1:36" ht="12.75" customHeight="1">
      <c r="A491" s="44" t="s">
        <v>82</v>
      </c>
      <c r="I491" s="5"/>
      <c r="J491" s="5"/>
      <c r="L491" s="5"/>
      <c r="M491" s="6"/>
      <c r="N491" s="6"/>
      <c r="O491" s="5"/>
      <c r="AI491" s="3"/>
      <c r="AJ491" s="3"/>
    </row>
    <row r="492" spans="1:36" ht="25.5" customHeight="1">
      <c r="B492" s="185" t="s">
        <v>1</v>
      </c>
      <c r="C492" s="186"/>
      <c r="D492" s="186"/>
      <c r="E492" s="186"/>
      <c r="F492" s="186"/>
      <c r="G492" s="186"/>
      <c r="I492" s="7" t="s">
        <v>2</v>
      </c>
      <c r="J492" s="7" t="s">
        <v>3</v>
      </c>
      <c r="K492" s="8" t="s">
        <v>4</v>
      </c>
      <c r="L492" s="7" t="s">
        <v>5</v>
      </c>
      <c r="M492" s="9" t="s">
        <v>6</v>
      </c>
      <c r="N492" s="9" t="s">
        <v>7</v>
      </c>
      <c r="O492" s="10" t="s">
        <v>8</v>
      </c>
      <c r="AI492" s="3"/>
      <c r="AJ492" s="3"/>
    </row>
    <row r="493" spans="1:36" ht="12.75" customHeight="1">
      <c r="A493" s="12" t="s">
        <v>9</v>
      </c>
      <c r="B493" s="13">
        <v>1</v>
      </c>
      <c r="C493" s="13">
        <v>2</v>
      </c>
      <c r="D493" s="13">
        <v>3</v>
      </c>
      <c r="E493" s="13">
        <v>4</v>
      </c>
      <c r="F493" s="13">
        <v>5</v>
      </c>
      <c r="G493" s="13">
        <v>6</v>
      </c>
      <c r="H493" s="14" t="s">
        <v>10</v>
      </c>
      <c r="I493" s="41"/>
      <c r="J493" s="15"/>
      <c r="K493" s="16"/>
      <c r="L493" s="17"/>
      <c r="M493" s="6"/>
      <c r="N493" s="6"/>
      <c r="O493" s="5"/>
      <c r="AI493" s="3"/>
      <c r="AJ493" s="3"/>
    </row>
    <row r="494" spans="1:36" ht="12.75" customHeight="1">
      <c r="A494" s="31" t="s">
        <v>66</v>
      </c>
      <c r="B494" s="13">
        <v>124</v>
      </c>
      <c r="C494" s="13"/>
      <c r="D494" s="13"/>
      <c r="E494" s="13"/>
      <c r="F494" s="13"/>
      <c r="G494" s="13"/>
      <c r="H494" s="19"/>
      <c r="I494" s="41"/>
      <c r="J494" s="15"/>
      <c r="K494" s="16"/>
      <c r="L494" s="17"/>
      <c r="M494" s="20">
        <f>B494</f>
        <v>124</v>
      </c>
      <c r="N494" s="6"/>
      <c r="O494" s="5"/>
      <c r="AI494" s="3"/>
      <c r="AJ494" s="3"/>
    </row>
    <row r="495" spans="1:36" ht="12.75" customHeight="1">
      <c r="A495" s="32">
        <v>1202</v>
      </c>
      <c r="B495" s="13"/>
      <c r="C495" s="13">
        <v>77</v>
      </c>
      <c r="D495" s="13"/>
      <c r="E495" s="13"/>
      <c r="F495" s="13"/>
      <c r="G495" s="13"/>
      <c r="H495" s="33"/>
      <c r="I495" s="41"/>
      <c r="J495" s="41"/>
      <c r="K495" s="41"/>
      <c r="L495" s="17">
        <f>C495/B494</f>
        <v>0.62096774193548387</v>
      </c>
      <c r="M495" s="20">
        <v>77</v>
      </c>
      <c r="N495" s="3">
        <f t="shared" ref="N495:N499" si="101">M495/M494</f>
        <v>0.62096774193548387</v>
      </c>
      <c r="O495" s="5">
        <f t="shared" ref="O495:O499" si="102">100%-N495</f>
        <v>0.37903225806451613</v>
      </c>
      <c r="AI495" s="3"/>
      <c r="AJ495" s="3"/>
    </row>
    <row r="496" spans="1:36" ht="12.75" customHeight="1">
      <c r="A496" s="32">
        <v>1301</v>
      </c>
      <c r="D496" s="32">
        <v>63</v>
      </c>
      <c r="H496" s="33"/>
      <c r="I496" s="5"/>
      <c r="J496" s="5"/>
      <c r="L496" s="5">
        <f>D496/C495</f>
        <v>0.81818181818181823</v>
      </c>
      <c r="M496" s="20">
        <v>74</v>
      </c>
      <c r="N496" s="3">
        <f t="shared" si="101"/>
        <v>0.96103896103896103</v>
      </c>
      <c r="O496" s="5">
        <f t="shared" si="102"/>
        <v>3.8961038961038974E-2</v>
      </c>
      <c r="Q496" s="3">
        <f>M496/M494</f>
        <v>0.59677419354838712</v>
      </c>
      <c r="AI496" s="3"/>
      <c r="AJ496" s="3"/>
    </row>
    <row r="497" spans="1:36" ht="12.75" customHeight="1">
      <c r="A497" s="32">
        <v>1302</v>
      </c>
      <c r="E497" s="32">
        <v>55</v>
      </c>
      <c r="H497" s="33"/>
      <c r="I497" s="5"/>
      <c r="J497" s="5"/>
      <c r="L497" s="5">
        <f>E497/D496</f>
        <v>0.87301587301587302</v>
      </c>
      <c r="M497" s="20">
        <v>60</v>
      </c>
      <c r="N497" s="3">
        <f t="shared" si="101"/>
        <v>0.81081081081081086</v>
      </c>
      <c r="O497" s="5">
        <f t="shared" si="102"/>
        <v>0.18918918918918914</v>
      </c>
      <c r="AI497" s="3"/>
      <c r="AJ497" s="3"/>
    </row>
    <row r="498" spans="1:36" ht="12.75" customHeight="1">
      <c r="A498" s="32">
        <v>1401</v>
      </c>
      <c r="F498" s="32">
        <v>43</v>
      </c>
      <c r="H498" s="33"/>
      <c r="I498" s="5"/>
      <c r="J498" s="5"/>
      <c r="L498" s="5">
        <f>F498/E497</f>
        <v>0.78181818181818186</v>
      </c>
      <c r="M498" s="20">
        <v>46</v>
      </c>
      <c r="N498" s="3">
        <f t="shared" si="101"/>
        <v>0.76666666666666672</v>
      </c>
      <c r="O498" s="5">
        <f t="shared" si="102"/>
        <v>0.23333333333333328</v>
      </c>
      <c r="AI498" s="3"/>
      <c r="AJ498" s="3"/>
    </row>
    <row r="499" spans="1:36" ht="12.75" customHeight="1">
      <c r="A499" s="32">
        <v>1402</v>
      </c>
      <c r="G499" s="32">
        <v>35</v>
      </c>
      <c r="H499" s="33">
        <v>25</v>
      </c>
      <c r="I499" s="5"/>
      <c r="J499" s="5"/>
      <c r="L499" s="5">
        <f>G499/F498</f>
        <v>0.81395348837209303</v>
      </c>
      <c r="M499" s="20">
        <v>41</v>
      </c>
      <c r="N499" s="3">
        <f t="shared" si="101"/>
        <v>0.89130434782608692</v>
      </c>
      <c r="O499" s="5">
        <f t="shared" si="102"/>
        <v>0.10869565217391308</v>
      </c>
      <c r="AI499" s="3"/>
      <c r="AJ499" s="3"/>
    </row>
    <row r="500" spans="1:36" ht="12.75" customHeight="1">
      <c r="A500" s="32">
        <v>1501</v>
      </c>
      <c r="G500" s="32">
        <v>7</v>
      </c>
      <c r="H500" s="33">
        <v>5</v>
      </c>
      <c r="I500" s="5"/>
      <c r="J500" s="5"/>
      <c r="L500" s="5"/>
      <c r="M500" s="20">
        <v>7</v>
      </c>
      <c r="N500" s="3"/>
      <c r="O500" s="5"/>
      <c r="AI500" s="3"/>
      <c r="AJ500" s="3"/>
    </row>
    <row r="501" spans="1:36" ht="12.75" customHeight="1">
      <c r="A501" s="32">
        <v>1502</v>
      </c>
      <c r="G501" s="32">
        <v>2</v>
      </c>
      <c r="H501" s="33">
        <v>1</v>
      </c>
      <c r="I501" s="5"/>
      <c r="J501" s="5"/>
      <c r="L501" s="5"/>
      <c r="M501" s="20">
        <v>2</v>
      </c>
      <c r="N501" s="3"/>
      <c r="O501" s="5"/>
      <c r="AI501" s="3"/>
      <c r="AJ501" s="3"/>
    </row>
    <row r="502" spans="1:36" ht="12.75" customHeight="1">
      <c r="H502" s="33"/>
      <c r="I502" s="5"/>
      <c r="J502" s="5"/>
      <c r="L502" s="5"/>
      <c r="M502" s="20"/>
      <c r="N502" s="3"/>
      <c r="O502" s="5"/>
      <c r="AI502" s="3"/>
      <c r="AJ502" s="3"/>
    </row>
    <row r="503" spans="1:36" ht="12.75" customHeight="1">
      <c r="H503" s="33"/>
      <c r="I503" s="5"/>
      <c r="J503" s="5"/>
      <c r="L503" s="5"/>
      <c r="M503" s="20"/>
      <c r="N503" s="3"/>
      <c r="O503" s="5"/>
      <c r="AI503" s="3"/>
      <c r="AJ503" s="3"/>
    </row>
    <row r="504" spans="1:36" ht="12.75" customHeight="1">
      <c r="H504" s="33"/>
      <c r="I504" s="5"/>
      <c r="J504" s="5"/>
      <c r="L504" s="5"/>
      <c r="M504" s="20"/>
      <c r="N504" s="3"/>
      <c r="O504" s="5"/>
      <c r="AI504" s="3"/>
      <c r="AJ504" s="3"/>
    </row>
    <row r="505" spans="1:36" ht="12.75" customHeight="1">
      <c r="H505" s="33"/>
      <c r="I505" s="5"/>
      <c r="J505" s="5"/>
      <c r="L505" s="5"/>
      <c r="M505" s="20"/>
      <c r="N505" s="3"/>
      <c r="O505" s="5"/>
      <c r="AI505" s="3"/>
      <c r="AJ505" s="3"/>
    </row>
    <row r="506" spans="1:36" ht="12.75" customHeight="1">
      <c r="H506" s="33"/>
      <c r="I506" s="5"/>
      <c r="J506" s="5"/>
      <c r="L506" s="5"/>
      <c r="M506" s="20"/>
      <c r="N506" s="3"/>
      <c r="O506" s="5"/>
      <c r="AI506" s="3"/>
      <c r="AJ506" s="3"/>
    </row>
    <row r="507" spans="1:36" ht="12.75" customHeight="1">
      <c r="H507" s="32">
        <f>SUM(H499:H501)</f>
        <v>31</v>
      </c>
      <c r="I507" s="5">
        <f>H499/B494</f>
        <v>0.20161290322580644</v>
      </c>
      <c r="J507" s="5">
        <f>H507/B494</f>
        <v>0.25</v>
      </c>
      <c r="K507" s="5">
        <f>J507-I507</f>
        <v>4.8387096774193561E-2</v>
      </c>
      <c r="L507" s="5"/>
      <c r="M507" s="20"/>
      <c r="N507" s="3"/>
      <c r="O507" s="5"/>
      <c r="AI507" s="3"/>
      <c r="AJ507" s="3"/>
    </row>
    <row r="508" spans="1:36" ht="12.75" customHeight="1">
      <c r="I508" s="5"/>
      <c r="J508" s="5"/>
      <c r="L508" s="5"/>
      <c r="M508" s="6"/>
      <c r="N508" s="6"/>
      <c r="O508" s="5"/>
      <c r="AI508" s="3"/>
      <c r="AJ508" s="3"/>
    </row>
    <row r="509" spans="1:36" ht="12.75" customHeight="1">
      <c r="A509" s="44" t="s">
        <v>84</v>
      </c>
      <c r="I509" s="5"/>
      <c r="J509" s="5"/>
      <c r="L509" s="5"/>
      <c r="M509" s="6"/>
      <c r="N509" s="6"/>
      <c r="O509" s="5"/>
      <c r="AI509" s="3"/>
      <c r="AJ509" s="3"/>
    </row>
    <row r="510" spans="1:36" ht="25.5" customHeight="1">
      <c r="B510" s="185" t="s">
        <v>1</v>
      </c>
      <c r="C510" s="186"/>
      <c r="D510" s="186"/>
      <c r="E510" s="186"/>
      <c r="F510" s="186"/>
      <c r="G510" s="186"/>
      <c r="I510" s="7" t="s">
        <v>2</v>
      </c>
      <c r="J510" s="7" t="s">
        <v>3</v>
      </c>
      <c r="K510" s="8" t="s">
        <v>4</v>
      </c>
      <c r="L510" s="7" t="s">
        <v>5</v>
      </c>
      <c r="M510" s="9" t="s">
        <v>6</v>
      </c>
      <c r="N510" s="9" t="s">
        <v>7</v>
      </c>
      <c r="O510" s="10" t="s">
        <v>8</v>
      </c>
      <c r="AI510" s="3"/>
      <c r="AJ510" s="3"/>
    </row>
    <row r="511" spans="1:36" ht="12.75" customHeight="1">
      <c r="A511" s="12" t="s">
        <v>9</v>
      </c>
      <c r="B511" s="13">
        <v>1</v>
      </c>
      <c r="C511" s="13">
        <v>2</v>
      </c>
      <c r="D511" s="13">
        <v>3</v>
      </c>
      <c r="E511" s="13">
        <v>4</v>
      </c>
      <c r="F511" s="13">
        <v>5</v>
      </c>
      <c r="G511" s="13">
        <v>6</v>
      </c>
      <c r="H511" s="14" t="s">
        <v>10</v>
      </c>
      <c r="I511" s="41"/>
      <c r="J511" s="15"/>
      <c r="K511" s="16"/>
      <c r="L511" s="17"/>
      <c r="M511" s="6"/>
      <c r="N511" s="6"/>
      <c r="O511" s="5"/>
      <c r="AI511" s="3"/>
      <c r="AJ511" s="3"/>
    </row>
    <row r="512" spans="1:36" ht="12.75" customHeight="1">
      <c r="A512" s="31" t="s">
        <v>70</v>
      </c>
      <c r="B512" s="13">
        <v>514</v>
      </c>
      <c r="C512" s="13"/>
      <c r="D512" s="13"/>
      <c r="E512" s="13"/>
      <c r="F512" s="13"/>
      <c r="G512" s="13"/>
      <c r="H512" s="19"/>
      <c r="I512" s="41"/>
      <c r="J512" s="15"/>
      <c r="K512" s="16"/>
      <c r="L512" s="17"/>
      <c r="M512" s="20">
        <f>B512</f>
        <v>514</v>
      </c>
      <c r="N512" s="6"/>
      <c r="O512" s="5"/>
      <c r="AI512" s="3"/>
      <c r="AJ512" s="3"/>
    </row>
    <row r="513" spans="1:36" ht="12.75" customHeight="1">
      <c r="A513" s="32">
        <v>1301</v>
      </c>
      <c r="B513" s="13"/>
      <c r="C513" s="13">
        <v>417</v>
      </c>
      <c r="D513" s="13"/>
      <c r="E513" s="13"/>
      <c r="F513" s="13"/>
      <c r="G513" s="13"/>
      <c r="H513" s="33"/>
      <c r="I513" s="41"/>
      <c r="J513" s="41"/>
      <c r="K513" s="41"/>
      <c r="L513" s="17">
        <f>C513/B512</f>
        <v>0.81128404669260701</v>
      </c>
      <c r="M513" s="20">
        <v>423</v>
      </c>
      <c r="N513" s="3">
        <f t="shared" ref="N513:N517" si="103">M513/M512</f>
        <v>0.82295719844357973</v>
      </c>
      <c r="O513" s="5">
        <f t="shared" ref="O513:O517" si="104">100%-N513</f>
        <v>0.17704280155642027</v>
      </c>
      <c r="AI513" s="3"/>
      <c r="AJ513" s="3"/>
    </row>
    <row r="514" spans="1:36" ht="12.75" customHeight="1">
      <c r="A514" s="32">
        <v>1302</v>
      </c>
      <c r="D514" s="32">
        <v>373</v>
      </c>
      <c r="H514" s="33"/>
      <c r="I514" s="5"/>
      <c r="J514" s="5"/>
      <c r="L514" s="5">
        <f>D514/C513</f>
        <v>0.89448441247002397</v>
      </c>
      <c r="M514" s="20">
        <v>393</v>
      </c>
      <c r="N514" s="3">
        <f t="shared" si="103"/>
        <v>0.92907801418439717</v>
      </c>
      <c r="O514" s="5">
        <f t="shared" si="104"/>
        <v>7.0921985815602828E-2</v>
      </c>
      <c r="Q514" s="3">
        <f>M514/M512</f>
        <v>0.7645914396887159</v>
      </c>
      <c r="AI514" s="3"/>
      <c r="AJ514" s="3"/>
    </row>
    <row r="515" spans="1:36" ht="12.75" customHeight="1">
      <c r="A515" s="32">
        <v>1401</v>
      </c>
      <c r="E515" s="32">
        <v>359</v>
      </c>
      <c r="H515" s="33"/>
      <c r="I515" s="5"/>
      <c r="J515" s="5"/>
      <c r="L515" s="5">
        <f>E515/D514</f>
        <v>0.96246648793565681</v>
      </c>
      <c r="M515" s="20">
        <v>377</v>
      </c>
      <c r="N515" s="3">
        <f t="shared" si="103"/>
        <v>0.95928753180661575</v>
      </c>
      <c r="O515" s="5">
        <f t="shared" si="104"/>
        <v>4.0712468193384255E-2</v>
      </c>
      <c r="AI515" s="3"/>
      <c r="AJ515" s="3"/>
    </row>
    <row r="516" spans="1:36" ht="12.75" customHeight="1">
      <c r="A516" s="32">
        <v>1402</v>
      </c>
      <c r="F516" s="32">
        <v>318</v>
      </c>
      <c r="H516" s="33">
        <v>1</v>
      </c>
      <c r="I516" s="5"/>
      <c r="J516" s="5"/>
      <c r="L516" s="5">
        <f>F516/E515</f>
        <v>0.88579387186629521</v>
      </c>
      <c r="M516" s="20">
        <v>351</v>
      </c>
      <c r="N516" s="3">
        <f t="shared" si="103"/>
        <v>0.93103448275862066</v>
      </c>
      <c r="O516" s="5">
        <f t="shared" si="104"/>
        <v>6.8965517241379337E-2</v>
      </c>
      <c r="AI516" s="3"/>
      <c r="AJ516" s="3"/>
    </row>
    <row r="517" spans="1:36" ht="12.75" customHeight="1">
      <c r="A517" s="32">
        <v>1501</v>
      </c>
      <c r="G517" s="32">
        <v>313</v>
      </c>
      <c r="H517" s="33">
        <v>266</v>
      </c>
      <c r="I517" s="5"/>
      <c r="J517" s="5"/>
      <c r="L517" s="5">
        <f>G517/F516</f>
        <v>0.98427672955974843</v>
      </c>
      <c r="M517" s="20">
        <v>342</v>
      </c>
      <c r="N517" s="3">
        <f t="shared" si="103"/>
        <v>0.97435897435897434</v>
      </c>
      <c r="O517" s="5">
        <f t="shared" si="104"/>
        <v>2.5641025641025661E-2</v>
      </c>
      <c r="AI517" s="3"/>
      <c r="AJ517" s="3"/>
    </row>
    <row r="518" spans="1:36" ht="12.75" customHeight="1">
      <c r="A518" s="32">
        <v>1502</v>
      </c>
      <c r="G518" s="32">
        <v>42</v>
      </c>
      <c r="H518" s="33">
        <v>22</v>
      </c>
      <c r="I518" s="5"/>
      <c r="J518" s="5"/>
      <c r="L518" s="5"/>
      <c r="M518" s="20">
        <v>27</v>
      </c>
      <c r="N518" s="3"/>
      <c r="O518" s="5"/>
      <c r="AI518" s="3"/>
      <c r="AJ518" s="3"/>
    </row>
    <row r="519" spans="1:36" ht="12.75" customHeight="1">
      <c r="A519" s="31" t="s">
        <v>83</v>
      </c>
      <c r="G519" s="32">
        <v>14</v>
      </c>
      <c r="H519" s="33">
        <v>12</v>
      </c>
      <c r="I519" s="5"/>
      <c r="J519" s="5"/>
      <c r="L519" s="5"/>
      <c r="M519" s="20">
        <v>16</v>
      </c>
      <c r="N519" s="3"/>
      <c r="O519" s="5"/>
      <c r="AI519" s="3"/>
      <c r="AJ519" s="3"/>
    </row>
    <row r="520" spans="1:36" ht="12.75" customHeight="1">
      <c r="A520" s="32">
        <v>1602</v>
      </c>
      <c r="H520" s="33"/>
      <c r="I520" s="5"/>
      <c r="J520" s="5"/>
      <c r="L520" s="5"/>
      <c r="M520" s="20"/>
      <c r="N520" s="3"/>
      <c r="O520" s="5"/>
      <c r="AI520" s="3"/>
      <c r="AJ520" s="3"/>
    </row>
    <row r="521" spans="1:36" ht="12.75" customHeight="1">
      <c r="H521" s="33"/>
      <c r="I521" s="5"/>
      <c r="J521" s="5"/>
      <c r="L521" s="5"/>
      <c r="M521" s="20"/>
      <c r="N521" s="3"/>
      <c r="O521" s="5"/>
      <c r="AI521" s="3"/>
      <c r="AJ521" s="3"/>
    </row>
    <row r="522" spans="1:36" ht="12.75" customHeight="1">
      <c r="G522" s="32">
        <v>1</v>
      </c>
      <c r="H522" s="33"/>
      <c r="I522" s="5"/>
      <c r="J522" s="5"/>
      <c r="L522" s="5"/>
      <c r="M522" s="20">
        <v>1</v>
      </c>
      <c r="N522" s="3"/>
      <c r="O522" s="5"/>
      <c r="AI522" s="3"/>
      <c r="AJ522" s="3"/>
    </row>
    <row r="523" spans="1:36" ht="12.75" customHeight="1">
      <c r="H523" s="33"/>
      <c r="I523" s="5"/>
      <c r="J523" s="5"/>
      <c r="L523" s="5"/>
      <c r="M523" s="20"/>
      <c r="N523" s="3"/>
      <c r="O523" s="5"/>
      <c r="AI523" s="3"/>
      <c r="AJ523" s="3"/>
    </row>
    <row r="524" spans="1:36" ht="12.75" customHeight="1">
      <c r="H524" s="33"/>
      <c r="I524" s="5"/>
      <c r="J524" s="5"/>
      <c r="L524" s="5"/>
      <c r="M524" s="20"/>
      <c r="N524" s="3"/>
      <c r="O524" s="5"/>
      <c r="AI524" s="3"/>
      <c r="AJ524" s="3"/>
    </row>
    <row r="525" spans="1:36" ht="12.75" customHeight="1">
      <c r="H525" s="32">
        <f>SUM(H516:H520)</f>
        <v>301</v>
      </c>
      <c r="I525" s="5">
        <f>SUM(H516:H517)/B512</f>
        <v>0.51945525291828798</v>
      </c>
      <c r="J525" s="5">
        <f>H525/B512</f>
        <v>0.58560311284046696</v>
      </c>
      <c r="K525" s="5">
        <f>J525-I525</f>
        <v>6.6147859922178975E-2</v>
      </c>
      <c r="L525" s="5"/>
      <c r="M525" s="20">
        <v>57</v>
      </c>
      <c r="N525" s="6"/>
      <c r="O525" s="5"/>
      <c r="AI525" s="3"/>
      <c r="AJ525" s="3"/>
    </row>
    <row r="526" spans="1:36" ht="12.75" customHeight="1">
      <c r="A526" s="44" t="s">
        <v>85</v>
      </c>
      <c r="I526" s="5"/>
      <c r="J526" s="5"/>
      <c r="L526" s="5"/>
      <c r="M526" s="6"/>
      <c r="N526" s="6"/>
      <c r="O526" s="5"/>
      <c r="AI526" s="3"/>
      <c r="AJ526" s="3"/>
    </row>
    <row r="527" spans="1:36" ht="25.5" customHeight="1">
      <c r="B527" s="185" t="s">
        <v>1</v>
      </c>
      <c r="C527" s="186"/>
      <c r="D527" s="186"/>
      <c r="E527" s="186"/>
      <c r="F527" s="186"/>
      <c r="G527" s="186"/>
      <c r="I527" s="7" t="s">
        <v>2</v>
      </c>
      <c r="J527" s="7" t="s">
        <v>3</v>
      </c>
      <c r="K527" s="8" t="s">
        <v>4</v>
      </c>
      <c r="L527" s="7" t="s">
        <v>5</v>
      </c>
      <c r="M527" s="9" t="s">
        <v>6</v>
      </c>
      <c r="N527" s="9" t="s">
        <v>7</v>
      </c>
      <c r="O527" s="10" t="s">
        <v>8</v>
      </c>
      <c r="AI527" s="3"/>
      <c r="AJ527" s="3"/>
    </row>
    <row r="528" spans="1:36" ht="12.75" customHeight="1">
      <c r="A528" s="12" t="s">
        <v>9</v>
      </c>
      <c r="B528" s="13">
        <v>1</v>
      </c>
      <c r="C528" s="13">
        <v>2</v>
      </c>
      <c r="D528" s="13">
        <v>3</v>
      </c>
      <c r="E528" s="13">
        <v>4</v>
      </c>
      <c r="F528" s="13">
        <v>5</v>
      </c>
      <c r="G528" s="13">
        <v>6</v>
      </c>
      <c r="H528" s="14" t="s">
        <v>10</v>
      </c>
      <c r="I528" s="41"/>
      <c r="J528" s="15"/>
      <c r="K528" s="16"/>
      <c r="L528" s="17"/>
      <c r="M528" s="6"/>
      <c r="N528" s="6"/>
      <c r="O528" s="5"/>
      <c r="AI528" s="3"/>
      <c r="AJ528" s="3"/>
    </row>
    <row r="529" spans="1:36" ht="12.75" customHeight="1">
      <c r="A529" s="31" t="s">
        <v>71</v>
      </c>
      <c r="B529" s="13">
        <v>135</v>
      </c>
      <c r="C529" s="13"/>
      <c r="D529" s="13"/>
      <c r="E529" s="13"/>
      <c r="F529" s="13"/>
      <c r="G529" s="13"/>
      <c r="H529" s="19"/>
      <c r="I529" s="41"/>
      <c r="J529" s="15"/>
      <c r="K529" s="16"/>
      <c r="L529" s="17"/>
      <c r="M529" s="20">
        <f>B529</f>
        <v>135</v>
      </c>
      <c r="N529" s="6"/>
      <c r="O529" s="5"/>
      <c r="AI529" s="3"/>
      <c r="AJ529" s="3"/>
    </row>
    <row r="530" spans="1:36" ht="12.75" customHeight="1">
      <c r="A530" s="32">
        <v>1302</v>
      </c>
      <c r="B530" s="13"/>
      <c r="C530" s="13">
        <v>75</v>
      </c>
      <c r="D530" s="13"/>
      <c r="E530" s="13"/>
      <c r="F530" s="13"/>
      <c r="G530" s="13"/>
      <c r="H530" s="33"/>
      <c r="I530" s="41"/>
      <c r="J530" s="41"/>
      <c r="K530" s="41"/>
      <c r="L530" s="115">
        <f>C530/B529</f>
        <v>0.55555555555555558</v>
      </c>
      <c r="M530" s="20">
        <v>75</v>
      </c>
      <c r="N530" s="3">
        <f t="shared" ref="N530:N534" si="105">M530/M529</f>
        <v>0.55555555555555558</v>
      </c>
      <c r="O530" s="5">
        <f t="shared" ref="O530:O534" si="106">100%-N530</f>
        <v>0.44444444444444442</v>
      </c>
      <c r="AI530" s="3"/>
      <c r="AJ530" s="3"/>
    </row>
    <row r="531" spans="1:36" ht="12.75" customHeight="1">
      <c r="A531" s="32">
        <v>1401</v>
      </c>
      <c r="D531" s="32">
        <v>68</v>
      </c>
      <c r="H531" s="33"/>
      <c r="I531" s="5"/>
      <c r="J531" s="5"/>
      <c r="L531" s="5">
        <f>D531/C530</f>
        <v>0.90666666666666662</v>
      </c>
      <c r="M531" s="20">
        <v>73</v>
      </c>
      <c r="N531" s="3">
        <f t="shared" si="105"/>
        <v>0.97333333333333338</v>
      </c>
      <c r="O531" s="5">
        <f t="shared" si="106"/>
        <v>2.6666666666666616E-2</v>
      </c>
      <c r="Q531" s="3">
        <f>M531/M529</f>
        <v>0.54074074074074074</v>
      </c>
      <c r="AI531" s="3"/>
      <c r="AJ531" s="3"/>
    </row>
    <row r="532" spans="1:36" ht="12.75" customHeight="1">
      <c r="A532" s="32">
        <v>1402</v>
      </c>
      <c r="E532" s="32">
        <v>59</v>
      </c>
      <c r="H532" s="33"/>
      <c r="I532" s="5"/>
      <c r="J532" s="5"/>
      <c r="L532" s="5">
        <f>E532/D531</f>
        <v>0.86764705882352944</v>
      </c>
      <c r="M532" s="20">
        <v>65</v>
      </c>
      <c r="N532" s="3">
        <f t="shared" si="105"/>
        <v>0.8904109589041096</v>
      </c>
      <c r="O532" s="5">
        <f t="shared" si="106"/>
        <v>0.1095890410958904</v>
      </c>
      <c r="AI532" s="3"/>
      <c r="AJ532" s="3"/>
    </row>
    <row r="533" spans="1:36" ht="12.75" customHeight="1">
      <c r="A533" s="32">
        <v>1501</v>
      </c>
      <c r="F533" s="32">
        <v>49</v>
      </c>
      <c r="H533" s="33"/>
      <c r="I533" s="5"/>
      <c r="J533" s="5"/>
      <c r="L533" s="5">
        <f>F533/E532</f>
        <v>0.83050847457627119</v>
      </c>
      <c r="M533" s="20">
        <v>56</v>
      </c>
      <c r="N533" s="3">
        <f t="shared" si="105"/>
        <v>0.86153846153846159</v>
      </c>
      <c r="O533" s="5">
        <f t="shared" si="106"/>
        <v>0.13846153846153841</v>
      </c>
      <c r="AI533" s="3"/>
      <c r="AJ533" s="3"/>
    </row>
    <row r="534" spans="1:36" ht="12.75" customHeight="1">
      <c r="A534" s="32">
        <v>1502</v>
      </c>
      <c r="G534" s="32">
        <v>41</v>
      </c>
      <c r="H534" s="33">
        <v>21</v>
      </c>
      <c r="I534" s="5"/>
      <c r="J534" s="5"/>
      <c r="L534" s="5">
        <f>G534/F533</f>
        <v>0.83673469387755106</v>
      </c>
      <c r="M534" s="20">
        <v>47</v>
      </c>
      <c r="N534" s="3">
        <f t="shared" si="105"/>
        <v>0.8392857142857143</v>
      </c>
      <c r="O534" s="5">
        <f t="shared" si="106"/>
        <v>0.1607142857142857</v>
      </c>
      <c r="AI534" s="3"/>
      <c r="AJ534" s="3"/>
    </row>
    <row r="535" spans="1:36" ht="12.75" customHeight="1">
      <c r="A535" s="31" t="s">
        <v>83</v>
      </c>
      <c r="G535" s="32">
        <v>12</v>
      </c>
      <c r="H535" s="33">
        <v>4</v>
      </c>
      <c r="I535" s="5"/>
      <c r="J535" s="5"/>
      <c r="L535" s="5"/>
      <c r="M535" s="20">
        <v>12</v>
      </c>
      <c r="N535" s="3"/>
      <c r="O535" s="5"/>
      <c r="AI535" s="3"/>
      <c r="AJ535" s="3"/>
    </row>
    <row r="536" spans="1:36" ht="12.75" customHeight="1">
      <c r="A536" s="32">
        <v>1602</v>
      </c>
      <c r="G536" s="32">
        <v>4</v>
      </c>
      <c r="H536" s="33">
        <v>5</v>
      </c>
      <c r="I536" s="5"/>
      <c r="J536" s="5"/>
      <c r="L536" s="5"/>
      <c r="M536" s="20">
        <v>5</v>
      </c>
      <c r="N536" s="3"/>
      <c r="O536" s="5"/>
      <c r="AI536" s="3"/>
      <c r="AJ536" s="3"/>
    </row>
    <row r="537" spans="1:36" ht="12.75" customHeight="1">
      <c r="H537" s="33"/>
      <c r="I537" s="5"/>
      <c r="J537" s="5"/>
      <c r="L537" s="5"/>
      <c r="M537" s="20"/>
      <c r="N537" s="3"/>
      <c r="O537" s="5"/>
      <c r="AI537" s="3"/>
      <c r="AJ537" s="3"/>
    </row>
    <row r="538" spans="1:36" ht="12.75" customHeight="1">
      <c r="H538" s="33"/>
      <c r="I538" s="5"/>
      <c r="J538" s="5"/>
      <c r="L538" s="5"/>
      <c r="M538" s="20"/>
      <c r="N538" s="3"/>
      <c r="O538" s="5"/>
      <c r="AI538" s="3"/>
      <c r="AJ538" s="3"/>
    </row>
    <row r="539" spans="1:36" ht="12.75" customHeight="1">
      <c r="H539" s="33"/>
      <c r="I539" s="5"/>
      <c r="J539" s="5"/>
      <c r="L539" s="5"/>
      <c r="M539" s="20"/>
      <c r="N539" s="3"/>
      <c r="O539" s="5"/>
      <c r="AI539" s="3"/>
      <c r="AJ539" s="3"/>
    </row>
    <row r="540" spans="1:36" ht="12.75" customHeight="1">
      <c r="H540" s="33"/>
      <c r="I540" s="5"/>
      <c r="J540" s="5"/>
      <c r="L540" s="5"/>
      <c r="M540" s="20"/>
      <c r="N540" s="3"/>
      <c r="O540" s="5"/>
      <c r="AI540" s="3"/>
      <c r="AJ540" s="3"/>
    </row>
    <row r="541" spans="1:36" ht="12.75" customHeight="1">
      <c r="H541" s="33"/>
      <c r="I541" s="5"/>
      <c r="J541" s="5"/>
      <c r="L541" s="5"/>
      <c r="M541" s="20"/>
      <c r="N541" s="3"/>
      <c r="O541" s="5"/>
      <c r="AI541" s="3"/>
      <c r="AJ541" s="3"/>
    </row>
    <row r="542" spans="1:36" ht="12.75" customHeight="1">
      <c r="H542" s="32">
        <f>SUM(H534:H536)</f>
        <v>30</v>
      </c>
      <c r="I542" s="5">
        <f>H534/B529</f>
        <v>0.15555555555555556</v>
      </c>
      <c r="J542" s="5">
        <f>H542/B529</f>
        <v>0.22222222222222221</v>
      </c>
      <c r="K542" s="5">
        <f>J542-I542</f>
        <v>6.6666666666666652E-2</v>
      </c>
      <c r="L542" s="5"/>
      <c r="M542" s="6"/>
      <c r="N542" s="6"/>
      <c r="O542" s="5"/>
      <c r="AI542" s="3"/>
      <c r="AJ542" s="3"/>
    </row>
    <row r="543" spans="1:36" ht="12.75" customHeight="1">
      <c r="I543" s="5"/>
      <c r="J543" s="5"/>
      <c r="L543" s="5"/>
      <c r="M543" s="6"/>
      <c r="N543" s="6"/>
      <c r="O543" s="5"/>
      <c r="AI543" s="3"/>
      <c r="AJ543" s="3"/>
    </row>
    <row r="544" spans="1:36" ht="12.75" customHeight="1">
      <c r="A544" s="44" t="s">
        <v>87</v>
      </c>
      <c r="I544" s="5"/>
      <c r="J544" s="5"/>
      <c r="L544" s="5"/>
      <c r="M544" s="6"/>
      <c r="N544" s="6"/>
      <c r="O544" s="5"/>
      <c r="AI544" s="3"/>
      <c r="AJ544" s="3"/>
    </row>
    <row r="545" spans="1:36" ht="25.5" customHeight="1">
      <c r="B545" s="185" t="s">
        <v>1</v>
      </c>
      <c r="C545" s="186"/>
      <c r="D545" s="186"/>
      <c r="E545" s="186"/>
      <c r="F545" s="186"/>
      <c r="G545" s="186"/>
      <c r="I545" s="7" t="s">
        <v>2</v>
      </c>
      <c r="J545" s="7" t="s">
        <v>3</v>
      </c>
      <c r="K545" s="8" t="s">
        <v>4</v>
      </c>
      <c r="L545" s="7" t="s">
        <v>5</v>
      </c>
      <c r="M545" s="9" t="s">
        <v>6</v>
      </c>
      <c r="N545" s="9" t="s">
        <v>7</v>
      </c>
      <c r="O545" s="10" t="s">
        <v>8</v>
      </c>
      <c r="AI545" s="3"/>
      <c r="AJ545" s="3"/>
    </row>
    <row r="546" spans="1:36" ht="12.75" customHeight="1">
      <c r="A546" s="12" t="s">
        <v>9</v>
      </c>
      <c r="B546" s="13">
        <v>1</v>
      </c>
      <c r="C546" s="13">
        <v>2</v>
      </c>
      <c r="D546" s="13">
        <v>3</v>
      </c>
      <c r="E546" s="13">
        <v>4</v>
      </c>
      <c r="F546" s="13">
        <v>5</v>
      </c>
      <c r="G546" s="13">
        <v>6</v>
      </c>
      <c r="H546" s="14" t="s">
        <v>10</v>
      </c>
      <c r="I546" s="41"/>
      <c r="J546" s="15"/>
      <c r="K546" s="16"/>
      <c r="L546" s="17"/>
      <c r="M546" s="6"/>
      <c r="N546" s="6"/>
      <c r="O546" s="5"/>
      <c r="AI546" s="3"/>
      <c r="AJ546" s="3"/>
    </row>
    <row r="547" spans="1:36" ht="12.75" customHeight="1">
      <c r="A547" s="31" t="s">
        <v>75</v>
      </c>
      <c r="B547" s="13">
        <v>542</v>
      </c>
      <c r="C547" s="13"/>
      <c r="D547" s="13"/>
      <c r="E547" s="13"/>
      <c r="F547" s="13"/>
      <c r="G547" s="13"/>
      <c r="H547" s="19"/>
      <c r="I547" s="41"/>
      <c r="J547" s="15"/>
      <c r="K547" s="16"/>
      <c r="L547" s="17"/>
      <c r="M547" s="20">
        <f>B547</f>
        <v>542</v>
      </c>
      <c r="N547" s="6"/>
      <c r="O547" s="5"/>
      <c r="AI547" s="3"/>
      <c r="AJ547" s="3"/>
    </row>
    <row r="548" spans="1:36" ht="12.75" customHeight="1">
      <c r="A548" s="32">
        <v>1401</v>
      </c>
      <c r="B548" s="13"/>
      <c r="C548" s="13">
        <v>426</v>
      </c>
      <c r="D548" s="13"/>
      <c r="E548" s="13"/>
      <c r="F548" s="13"/>
      <c r="G548" s="13"/>
      <c r="H548" s="33"/>
      <c r="I548" s="41"/>
      <c r="J548" s="41"/>
      <c r="K548" s="41"/>
      <c r="L548" s="17">
        <f>C548/B547</f>
        <v>0.7859778597785978</v>
      </c>
      <c r="M548" s="20">
        <v>427</v>
      </c>
      <c r="N548" s="3">
        <f t="shared" ref="N548:N552" si="107">M548/M547</f>
        <v>0.78782287822878228</v>
      </c>
      <c r="O548" s="5">
        <f t="shared" ref="O548:O552" si="108">100%-N548</f>
        <v>0.21217712177121772</v>
      </c>
      <c r="AI548" s="3"/>
      <c r="AJ548" s="3"/>
    </row>
    <row r="549" spans="1:36" ht="12.75" customHeight="1">
      <c r="A549" s="32">
        <v>1402</v>
      </c>
      <c r="D549" s="32">
        <v>401</v>
      </c>
      <c r="H549" s="33"/>
      <c r="I549" s="5"/>
      <c r="J549" s="5"/>
      <c r="L549" s="5">
        <f>D549/C548</f>
        <v>0.94131455399061037</v>
      </c>
      <c r="M549" s="20">
        <v>409</v>
      </c>
      <c r="N549" s="3">
        <f t="shared" si="107"/>
        <v>0.95784543325526927</v>
      </c>
      <c r="O549" s="5">
        <f t="shared" si="108"/>
        <v>4.2154566744730726E-2</v>
      </c>
      <c r="Q549" s="3">
        <f>M549/M547</f>
        <v>0.75461254612546125</v>
      </c>
      <c r="AI549" s="3"/>
      <c r="AJ549" s="3"/>
    </row>
    <row r="550" spans="1:36" ht="12.75" customHeight="1">
      <c r="A550" s="32">
        <v>1501</v>
      </c>
      <c r="E550" s="32">
        <v>389</v>
      </c>
      <c r="H550" s="33"/>
      <c r="I550" s="5"/>
      <c r="J550" s="5"/>
      <c r="L550" s="5">
        <f>E550/D549</f>
        <v>0.97007481296758102</v>
      </c>
      <c r="M550" s="20">
        <v>396</v>
      </c>
      <c r="N550" s="3">
        <f t="shared" si="107"/>
        <v>0.9682151589242054</v>
      </c>
      <c r="O550" s="5">
        <f t="shared" si="108"/>
        <v>3.1784841075794601E-2</v>
      </c>
      <c r="AI550" s="3"/>
      <c r="AJ550" s="3"/>
    </row>
    <row r="551" spans="1:36" ht="12.75" customHeight="1">
      <c r="A551" s="32">
        <v>1502</v>
      </c>
      <c r="F551" s="32">
        <v>368</v>
      </c>
      <c r="H551" s="33">
        <v>3</v>
      </c>
      <c r="I551" s="5"/>
      <c r="J551" s="5"/>
      <c r="L551" s="5">
        <f>F551/E550</f>
        <v>0.94601542416452444</v>
      </c>
      <c r="M551" s="20">
        <v>374</v>
      </c>
      <c r="N551" s="3">
        <f t="shared" si="107"/>
        <v>0.94444444444444442</v>
      </c>
      <c r="O551" s="5">
        <f t="shared" si="108"/>
        <v>5.555555555555558E-2</v>
      </c>
      <c r="AI551" s="3"/>
      <c r="AJ551" s="3"/>
    </row>
    <row r="552" spans="1:36" ht="12.75" customHeight="1">
      <c r="A552" s="31" t="s">
        <v>83</v>
      </c>
      <c r="G552" s="32">
        <v>364</v>
      </c>
      <c r="H552" s="33">
        <v>291</v>
      </c>
      <c r="I552" s="5"/>
      <c r="J552" s="5"/>
      <c r="L552" s="5">
        <f>G552/F551</f>
        <v>0.98913043478260865</v>
      </c>
      <c r="M552" s="20">
        <v>379</v>
      </c>
      <c r="N552" s="3">
        <f t="shared" si="107"/>
        <v>1.0133689839572193</v>
      </c>
      <c r="O552" s="5">
        <f t="shared" si="108"/>
        <v>-1.3368983957219305E-2</v>
      </c>
      <c r="AI552" s="3"/>
      <c r="AJ552" s="3"/>
    </row>
    <row r="553" spans="1:36" ht="12.75" customHeight="1">
      <c r="A553" s="32">
        <v>1602</v>
      </c>
      <c r="G553" s="32">
        <v>70</v>
      </c>
      <c r="H553" s="33">
        <v>28</v>
      </c>
      <c r="I553" s="5"/>
      <c r="J553" s="5"/>
      <c r="L553" s="5"/>
      <c r="M553" s="20">
        <v>79</v>
      </c>
      <c r="N553" s="3"/>
      <c r="O553" s="5"/>
      <c r="AI553" s="3"/>
      <c r="AJ553" s="3"/>
    </row>
    <row r="554" spans="1:36" ht="12.75" customHeight="1">
      <c r="G554" s="32">
        <v>7</v>
      </c>
      <c r="H554" s="33">
        <v>3</v>
      </c>
      <c r="I554" s="5"/>
      <c r="J554" s="5"/>
      <c r="L554" s="5"/>
      <c r="M554" s="20">
        <v>7</v>
      </c>
      <c r="N554" s="3"/>
      <c r="O554" s="5"/>
      <c r="AI554" s="3"/>
      <c r="AJ554" s="3"/>
    </row>
    <row r="555" spans="1:36" ht="12.75" customHeight="1">
      <c r="G555" s="32">
        <v>2</v>
      </c>
      <c r="H555" s="33">
        <v>3</v>
      </c>
      <c r="I555" s="5"/>
      <c r="J555" s="5"/>
      <c r="L555" s="5"/>
      <c r="M555" s="20">
        <v>3</v>
      </c>
      <c r="N555" s="3"/>
      <c r="O555" s="5"/>
      <c r="AI555" s="3"/>
      <c r="AJ555" s="3"/>
    </row>
    <row r="556" spans="1:36" ht="12.75" customHeight="1">
      <c r="H556" s="33"/>
      <c r="I556" s="5"/>
      <c r="J556" s="5"/>
      <c r="L556" s="5"/>
      <c r="M556" s="20"/>
      <c r="N556" s="3"/>
      <c r="O556" s="5"/>
      <c r="AI556" s="3"/>
      <c r="AJ556" s="3"/>
    </row>
    <row r="557" spans="1:36" ht="12.75" customHeight="1">
      <c r="H557" s="33"/>
      <c r="I557" s="5"/>
      <c r="J557" s="5"/>
      <c r="L557" s="5"/>
      <c r="M557" s="20"/>
      <c r="N557" s="3"/>
      <c r="O557" s="5"/>
      <c r="AI557" s="3"/>
      <c r="AJ557" s="3"/>
    </row>
    <row r="558" spans="1:36" ht="12.75" customHeight="1">
      <c r="H558" s="32">
        <f>SUM(H551:H555)</f>
        <v>328</v>
      </c>
      <c r="I558" s="5">
        <f>(H552+H551)/B547</f>
        <v>0.54243542435424352</v>
      </c>
      <c r="J558" s="5">
        <f>H558/B547</f>
        <v>0.60516605166051662</v>
      </c>
      <c r="K558" s="5">
        <f>J558-I558</f>
        <v>6.2730627306273101E-2</v>
      </c>
      <c r="L558" s="5"/>
      <c r="M558" s="6"/>
      <c r="N558" s="6"/>
      <c r="O558" s="5"/>
      <c r="AI558" s="3"/>
      <c r="AJ558" s="3"/>
    </row>
    <row r="559" spans="1:36" ht="12.75" customHeight="1">
      <c r="A559" s="44" t="s">
        <v>88</v>
      </c>
      <c r="I559" s="5"/>
      <c r="J559" s="5"/>
      <c r="L559" s="5"/>
      <c r="M559" s="6"/>
      <c r="N559" s="6"/>
      <c r="O559" s="5"/>
      <c r="AI559" s="3"/>
      <c r="AJ559" s="3"/>
    </row>
    <row r="560" spans="1:36" ht="25.5" customHeight="1">
      <c r="B560" s="185" t="s">
        <v>1</v>
      </c>
      <c r="C560" s="186"/>
      <c r="D560" s="186"/>
      <c r="E560" s="186"/>
      <c r="F560" s="186"/>
      <c r="G560" s="186"/>
      <c r="I560" s="7" t="s">
        <v>2</v>
      </c>
      <c r="J560" s="7" t="s">
        <v>3</v>
      </c>
      <c r="K560" s="8" t="s">
        <v>4</v>
      </c>
      <c r="L560" s="7" t="s">
        <v>5</v>
      </c>
      <c r="M560" s="9" t="s">
        <v>6</v>
      </c>
      <c r="N560" s="9" t="s">
        <v>7</v>
      </c>
      <c r="O560" s="10" t="s">
        <v>8</v>
      </c>
      <c r="AI560" s="3"/>
      <c r="AJ560" s="3"/>
    </row>
    <row r="561" spans="1:36" ht="12.75" customHeight="1">
      <c r="A561" s="12" t="s">
        <v>9</v>
      </c>
      <c r="B561" s="13">
        <v>1</v>
      </c>
      <c r="C561" s="13">
        <v>2</v>
      </c>
      <c r="D561" s="13">
        <v>3</v>
      </c>
      <c r="E561" s="13">
        <v>4</v>
      </c>
      <c r="F561" s="13">
        <v>5</v>
      </c>
      <c r="G561" s="13">
        <v>6</v>
      </c>
      <c r="H561" s="14" t="s">
        <v>10</v>
      </c>
      <c r="I561" s="41"/>
      <c r="J561" s="15"/>
      <c r="K561" s="16"/>
      <c r="L561" s="17"/>
      <c r="M561" s="6"/>
      <c r="N561" s="6"/>
      <c r="O561" s="5"/>
      <c r="AI561" s="3"/>
      <c r="AJ561" s="3"/>
    </row>
    <row r="562" spans="1:36" ht="12.75" customHeight="1">
      <c r="A562" s="31" t="s">
        <v>76</v>
      </c>
      <c r="B562" s="13">
        <v>125</v>
      </c>
      <c r="C562" s="13"/>
      <c r="D562" s="13"/>
      <c r="E562" s="13"/>
      <c r="F562" s="13"/>
      <c r="G562" s="13"/>
      <c r="H562" s="19"/>
      <c r="I562" s="41"/>
      <c r="J562" s="15"/>
      <c r="K562" s="16"/>
      <c r="L562" s="17"/>
      <c r="M562" s="20">
        <f>B562</f>
        <v>125</v>
      </c>
      <c r="N562" s="6"/>
      <c r="O562" s="5"/>
      <c r="AI562" s="3"/>
      <c r="AJ562" s="3"/>
    </row>
    <row r="563" spans="1:36" ht="12.75" customHeight="1">
      <c r="A563" s="32">
        <v>1402</v>
      </c>
      <c r="B563" s="13"/>
      <c r="C563" s="13">
        <v>80</v>
      </c>
      <c r="D563" s="13"/>
      <c r="E563" s="13"/>
      <c r="F563" s="13"/>
      <c r="G563" s="13"/>
      <c r="H563" s="33"/>
      <c r="I563" s="41"/>
      <c r="J563" s="41"/>
      <c r="K563" s="41"/>
      <c r="L563" s="17">
        <f>C563/B562</f>
        <v>0.64</v>
      </c>
      <c r="M563" s="20">
        <v>80</v>
      </c>
      <c r="N563" s="3">
        <f t="shared" ref="N563:N567" si="109">M563/M562</f>
        <v>0.64</v>
      </c>
      <c r="O563" s="5">
        <f t="shared" ref="O563:O567" si="110">100%-N563</f>
        <v>0.36</v>
      </c>
      <c r="AI563" s="3"/>
      <c r="AJ563" s="3"/>
    </row>
    <row r="564" spans="1:36" ht="12.75" customHeight="1">
      <c r="A564" s="32">
        <v>1501</v>
      </c>
      <c r="D564" s="32">
        <v>70</v>
      </c>
      <c r="H564" s="33"/>
      <c r="I564" s="5"/>
      <c r="J564" s="5"/>
      <c r="L564" s="17">
        <f>D564/C563</f>
        <v>0.875</v>
      </c>
      <c r="M564" s="20">
        <v>76</v>
      </c>
      <c r="N564" s="3">
        <f t="shared" si="109"/>
        <v>0.95</v>
      </c>
      <c r="O564" s="5">
        <f t="shared" si="110"/>
        <v>5.0000000000000044E-2</v>
      </c>
      <c r="Q564" s="3">
        <f>M564/M562</f>
        <v>0.60799999999999998</v>
      </c>
      <c r="AI564" s="3"/>
      <c r="AJ564" s="3"/>
    </row>
    <row r="565" spans="1:36" ht="12.75" customHeight="1">
      <c r="A565" s="32">
        <v>1502</v>
      </c>
      <c r="E565" s="32">
        <v>69</v>
      </c>
      <c r="H565" s="33"/>
      <c r="I565" s="5"/>
      <c r="J565" s="5"/>
      <c r="L565" s="17">
        <f>E565/D564</f>
        <v>0.98571428571428577</v>
      </c>
      <c r="M565" s="20">
        <v>66</v>
      </c>
      <c r="N565" s="3">
        <f t="shared" si="109"/>
        <v>0.86842105263157898</v>
      </c>
      <c r="O565" s="5">
        <f t="shared" si="110"/>
        <v>0.13157894736842102</v>
      </c>
      <c r="AI565" s="3"/>
      <c r="AJ565" s="3"/>
    </row>
    <row r="566" spans="1:36" ht="12.75" customHeight="1">
      <c r="A566" s="31" t="s">
        <v>83</v>
      </c>
      <c r="F566" s="32">
        <v>68</v>
      </c>
      <c r="H566" s="33"/>
      <c r="I566" s="5"/>
      <c r="J566" s="5"/>
      <c r="L566" s="5">
        <f>F566/E565</f>
        <v>0.98550724637681164</v>
      </c>
      <c r="M566" s="20">
        <v>58</v>
      </c>
      <c r="N566" s="3">
        <f t="shared" si="109"/>
        <v>0.87878787878787878</v>
      </c>
      <c r="O566" s="5">
        <f t="shared" si="110"/>
        <v>0.12121212121212122</v>
      </c>
      <c r="AI566" s="3"/>
      <c r="AJ566" s="3"/>
    </row>
    <row r="567" spans="1:36" ht="12.75" customHeight="1">
      <c r="A567" s="32">
        <v>1602</v>
      </c>
      <c r="G567" s="32">
        <v>67</v>
      </c>
      <c r="H567" s="33">
        <v>13</v>
      </c>
      <c r="I567" s="5"/>
      <c r="J567" s="5"/>
      <c r="L567" s="5">
        <f>G567/F566</f>
        <v>0.98529411764705888</v>
      </c>
      <c r="M567" s="20">
        <v>76</v>
      </c>
      <c r="N567" s="3">
        <f t="shared" si="109"/>
        <v>1.3103448275862069</v>
      </c>
      <c r="O567" s="5">
        <f t="shared" si="110"/>
        <v>-0.31034482758620685</v>
      </c>
      <c r="AI567" s="3"/>
      <c r="AJ567" s="3"/>
    </row>
    <row r="568" spans="1:36" ht="12.75" customHeight="1">
      <c r="G568" s="32">
        <v>15</v>
      </c>
      <c r="H568" s="33">
        <v>11</v>
      </c>
      <c r="I568" s="5"/>
      <c r="J568" s="5"/>
      <c r="L568" s="5"/>
      <c r="M568" s="20">
        <v>17</v>
      </c>
      <c r="N568" s="3"/>
      <c r="O568" s="5"/>
      <c r="AI568" s="3"/>
      <c r="AJ568" s="3"/>
    </row>
    <row r="569" spans="1:36" ht="12.75" customHeight="1">
      <c r="G569" s="32">
        <v>2</v>
      </c>
      <c r="H569" s="33">
        <v>3</v>
      </c>
      <c r="I569" s="5"/>
      <c r="J569" s="5"/>
      <c r="L569" s="5"/>
      <c r="M569" s="20">
        <v>3</v>
      </c>
      <c r="N569" s="3"/>
      <c r="O569" s="5"/>
      <c r="AI569" s="3"/>
      <c r="AJ569" s="3"/>
    </row>
    <row r="570" spans="1:36" ht="12.75" customHeight="1">
      <c r="H570" s="33"/>
      <c r="I570" s="5"/>
      <c r="J570" s="5"/>
      <c r="L570" s="5"/>
      <c r="M570" s="20"/>
      <c r="N570" s="3"/>
      <c r="O570" s="5"/>
      <c r="AI570" s="3"/>
      <c r="AJ570" s="3"/>
    </row>
    <row r="571" spans="1:36" ht="12.75" customHeight="1">
      <c r="H571" s="32">
        <f>SUM(H567)</f>
        <v>13</v>
      </c>
      <c r="I571" s="5">
        <f>H567/B562</f>
        <v>0.104</v>
      </c>
      <c r="J571" s="5">
        <f>H571/B562</f>
        <v>0.104</v>
      </c>
      <c r="K571" s="5">
        <f>J571-I571</f>
        <v>0</v>
      </c>
      <c r="L571" s="5"/>
      <c r="M571" s="20"/>
      <c r="N571" s="3"/>
      <c r="O571" s="5"/>
      <c r="AI571" s="3"/>
      <c r="AJ571" s="3"/>
    </row>
    <row r="572" spans="1:36" ht="12.75" customHeight="1">
      <c r="I572" s="5"/>
      <c r="J572" s="5"/>
      <c r="L572" s="5"/>
      <c r="M572" s="6"/>
      <c r="N572" s="6"/>
      <c r="O572" s="5"/>
      <c r="AI572" s="3"/>
      <c r="AJ572" s="3"/>
    </row>
    <row r="573" spans="1:36" ht="12.75" customHeight="1">
      <c r="A573" s="44" t="s">
        <v>89</v>
      </c>
      <c r="I573" s="5"/>
      <c r="J573" s="5"/>
      <c r="L573" s="5"/>
      <c r="M573" s="6"/>
      <c r="N573" s="6"/>
      <c r="O573" s="5"/>
      <c r="AI573" s="3"/>
      <c r="AJ573" s="3"/>
    </row>
    <row r="574" spans="1:36" ht="25.5" customHeight="1">
      <c r="B574" s="185" t="s">
        <v>1</v>
      </c>
      <c r="C574" s="186"/>
      <c r="D574" s="186"/>
      <c r="E574" s="186"/>
      <c r="F574" s="186"/>
      <c r="G574" s="186"/>
      <c r="I574" s="7" t="s">
        <v>2</v>
      </c>
      <c r="J574" s="7" t="s">
        <v>3</v>
      </c>
      <c r="K574" s="8" t="s">
        <v>4</v>
      </c>
      <c r="L574" s="7" t="s">
        <v>5</v>
      </c>
      <c r="M574" s="9" t="s">
        <v>6</v>
      </c>
      <c r="N574" s="9" t="s">
        <v>7</v>
      </c>
      <c r="O574" s="10" t="s">
        <v>8</v>
      </c>
      <c r="AI574" s="3"/>
      <c r="AJ574" s="3"/>
    </row>
    <row r="575" spans="1:36" ht="12.75" customHeight="1">
      <c r="A575" s="12" t="s">
        <v>9</v>
      </c>
      <c r="B575" s="13">
        <v>1</v>
      </c>
      <c r="C575" s="13">
        <v>2</v>
      </c>
      <c r="D575" s="13">
        <v>3</v>
      </c>
      <c r="E575" s="13">
        <v>4</v>
      </c>
      <c r="F575" s="13">
        <v>5</v>
      </c>
      <c r="G575" s="13">
        <v>6</v>
      </c>
      <c r="H575" s="14" t="s">
        <v>10</v>
      </c>
      <c r="I575" s="41"/>
      <c r="J575" s="15"/>
      <c r="K575" s="16"/>
      <c r="L575" s="17"/>
      <c r="M575" s="6"/>
      <c r="N575" s="6"/>
      <c r="O575" s="5"/>
      <c r="AI575" s="3"/>
      <c r="AJ575" s="3"/>
    </row>
    <row r="576" spans="1:36" ht="12.75" customHeight="1">
      <c r="A576" s="31" t="s">
        <v>90</v>
      </c>
      <c r="B576" s="13">
        <v>571</v>
      </c>
      <c r="C576" s="13"/>
      <c r="D576" s="13"/>
      <c r="E576" s="13"/>
      <c r="F576" s="13"/>
      <c r="G576" s="13"/>
      <c r="H576" s="19"/>
      <c r="I576" s="41"/>
      <c r="J576" s="15"/>
      <c r="K576" s="16"/>
      <c r="L576" s="17"/>
      <c r="M576" s="20">
        <f>B576</f>
        <v>571</v>
      </c>
      <c r="N576" s="6"/>
      <c r="O576" s="5"/>
      <c r="AI576" s="3"/>
      <c r="AJ576" s="3"/>
    </row>
    <row r="577" spans="1:36" ht="12.75" customHeight="1">
      <c r="A577" s="32">
        <v>1501</v>
      </c>
      <c r="B577" s="13"/>
      <c r="C577" s="13">
        <v>400</v>
      </c>
      <c r="D577" s="13"/>
      <c r="E577" s="13"/>
      <c r="F577" s="13"/>
      <c r="G577" s="13"/>
      <c r="H577" s="33"/>
      <c r="I577" s="41"/>
      <c r="J577" s="41"/>
      <c r="K577" s="41"/>
      <c r="L577" s="17">
        <f>C577/B576</f>
        <v>0.70052539404553416</v>
      </c>
      <c r="M577" s="20">
        <v>404</v>
      </c>
      <c r="N577" s="3">
        <f t="shared" ref="N577:N581" si="111">M577/M576</f>
        <v>0.70753064798598952</v>
      </c>
      <c r="O577" s="5">
        <f t="shared" ref="O577:O581" si="112">100%-N577</f>
        <v>0.29246935201401048</v>
      </c>
      <c r="AI577" s="3"/>
      <c r="AJ577" s="3"/>
    </row>
    <row r="578" spans="1:36" ht="12.75" customHeight="1">
      <c r="A578" s="32">
        <v>1502</v>
      </c>
      <c r="D578" s="32">
        <v>357</v>
      </c>
      <c r="I578" s="5"/>
      <c r="J578" s="5"/>
      <c r="L578" s="5">
        <f>D578/C577</f>
        <v>0.89249999999999996</v>
      </c>
      <c r="M578" s="20">
        <v>382</v>
      </c>
      <c r="N578" s="3">
        <f t="shared" si="111"/>
        <v>0.9455445544554455</v>
      </c>
      <c r="O578" s="5">
        <f t="shared" si="112"/>
        <v>5.4455445544554504E-2</v>
      </c>
      <c r="Q578" s="3">
        <f>M578/M576</f>
        <v>0.66900175131348516</v>
      </c>
      <c r="AI578" s="3"/>
      <c r="AJ578" s="3"/>
    </row>
    <row r="579" spans="1:36" ht="12.75" customHeight="1">
      <c r="A579" s="32">
        <v>1601</v>
      </c>
      <c r="E579" s="32">
        <v>349</v>
      </c>
      <c r="I579" s="5"/>
      <c r="J579" s="5"/>
      <c r="L579" s="5">
        <f>E579/D578</f>
        <v>0.97759103641456579</v>
      </c>
      <c r="M579" s="20">
        <v>382</v>
      </c>
      <c r="N579" s="3">
        <f t="shared" si="111"/>
        <v>1</v>
      </c>
      <c r="O579" s="5">
        <f t="shared" si="112"/>
        <v>0</v>
      </c>
      <c r="Q579" s="3"/>
      <c r="AI579" s="3"/>
      <c r="AJ579" s="3"/>
    </row>
    <row r="580" spans="1:36" ht="12.75" customHeight="1">
      <c r="A580" s="32">
        <v>1602</v>
      </c>
      <c r="F580" s="32">
        <v>307</v>
      </c>
      <c r="I580" s="5"/>
      <c r="J580" s="5"/>
      <c r="L580" s="5">
        <f>F580/E579</f>
        <v>0.87965616045845274</v>
      </c>
      <c r="M580" s="20">
        <v>364</v>
      </c>
      <c r="N580" s="3">
        <f t="shared" si="111"/>
        <v>0.95287958115183247</v>
      </c>
      <c r="O580" s="5">
        <f t="shared" si="112"/>
        <v>4.7120418848167533E-2</v>
      </c>
      <c r="AI580" s="3"/>
      <c r="AJ580" s="3"/>
    </row>
    <row r="581" spans="1:36" ht="12.75" customHeight="1">
      <c r="A581" s="69">
        <v>1701</v>
      </c>
      <c r="B581" s="69"/>
      <c r="C581" s="69"/>
      <c r="D581" s="69"/>
      <c r="E581" s="69"/>
      <c r="F581" s="69"/>
      <c r="G581" s="69">
        <v>299</v>
      </c>
      <c r="H581" s="69">
        <v>232</v>
      </c>
      <c r="I581" s="70"/>
      <c r="J581" s="70"/>
      <c r="K581" s="69"/>
      <c r="L581" s="70">
        <f>G581/F580</f>
        <v>0.97394136807817588</v>
      </c>
      <c r="M581" s="111">
        <v>347</v>
      </c>
      <c r="N581" s="72">
        <f t="shared" si="111"/>
        <v>0.95329670329670335</v>
      </c>
      <c r="O581" s="70">
        <f t="shared" si="112"/>
        <v>4.6703296703296648E-2</v>
      </c>
      <c r="AI581" s="3"/>
      <c r="AJ581" s="3"/>
    </row>
    <row r="582" spans="1:36" ht="12.75" customHeight="1">
      <c r="A582" s="32">
        <v>1702</v>
      </c>
      <c r="G582" s="32">
        <v>67</v>
      </c>
      <c r="H582" s="32">
        <v>49</v>
      </c>
      <c r="I582" s="5"/>
      <c r="J582" s="5"/>
      <c r="L582" s="5"/>
      <c r="M582" s="116">
        <v>86</v>
      </c>
      <c r="N582" s="3"/>
      <c r="O582" s="5"/>
      <c r="AI582" s="3"/>
      <c r="AJ582" s="3"/>
    </row>
    <row r="583" spans="1:36" ht="12.75" customHeight="1">
      <c r="A583" s="32">
        <v>1801</v>
      </c>
      <c r="G583" s="32">
        <v>28</v>
      </c>
      <c r="H583" s="32">
        <v>25</v>
      </c>
      <c r="I583" s="5"/>
      <c r="J583" s="5"/>
      <c r="L583" s="5"/>
      <c r="M583" s="116">
        <v>33</v>
      </c>
      <c r="N583" s="3"/>
      <c r="O583" s="5"/>
      <c r="AI583" s="3"/>
      <c r="AJ583" s="3"/>
    </row>
    <row r="584" spans="1:36" ht="12.75" customHeight="1">
      <c r="A584" s="32">
        <v>1802</v>
      </c>
      <c r="G584" s="32">
        <v>3</v>
      </c>
      <c r="H584" s="32">
        <v>4</v>
      </c>
      <c r="I584" s="5"/>
      <c r="J584" s="5"/>
      <c r="L584" s="5"/>
      <c r="M584" s="20">
        <v>4</v>
      </c>
      <c r="N584" s="3"/>
      <c r="O584" s="5"/>
      <c r="AI584" s="3"/>
      <c r="AJ584" s="3"/>
    </row>
    <row r="585" spans="1:36" ht="12.75" customHeight="1">
      <c r="I585" s="5"/>
      <c r="J585" s="5"/>
      <c r="L585" s="5"/>
      <c r="M585" s="20"/>
      <c r="N585" s="3"/>
      <c r="O585" s="5"/>
      <c r="AI585" s="3"/>
      <c r="AJ585" s="3"/>
    </row>
    <row r="586" spans="1:36" ht="12.75" customHeight="1">
      <c r="I586" s="5"/>
      <c r="J586" s="5"/>
      <c r="L586" s="5"/>
      <c r="M586" s="20"/>
      <c r="N586" s="3"/>
      <c r="O586" s="5"/>
      <c r="AI586" s="3"/>
      <c r="AJ586" s="3"/>
    </row>
    <row r="587" spans="1:36" ht="12.75" customHeight="1">
      <c r="H587" s="32">
        <f>SUM(H581:H584)</f>
        <v>310</v>
      </c>
      <c r="I587" s="5">
        <f>H581/B576</f>
        <v>0.40630472854640981</v>
      </c>
      <c r="J587" s="5">
        <f>H587/B576</f>
        <v>0.54290718038528896</v>
      </c>
      <c r="K587" s="5">
        <f>J587-I587</f>
        <v>0.13660245183887915</v>
      </c>
      <c r="L587" s="5"/>
      <c r="M587" s="20"/>
      <c r="N587" s="3"/>
      <c r="O587" s="5"/>
      <c r="AI587" s="3"/>
      <c r="AJ587" s="3"/>
    </row>
    <row r="588" spans="1:36" ht="12.75" customHeight="1">
      <c r="I588" s="5"/>
      <c r="J588" s="5"/>
      <c r="L588" s="5"/>
      <c r="M588" s="20"/>
      <c r="N588" s="3"/>
      <c r="O588" s="5"/>
      <c r="AI588" s="3"/>
      <c r="AJ588" s="3"/>
    </row>
    <row r="589" spans="1:36" ht="12.75" customHeight="1">
      <c r="I589" s="5"/>
      <c r="J589" s="5"/>
      <c r="L589" s="5"/>
      <c r="M589" s="20"/>
      <c r="N589" s="3"/>
      <c r="O589" s="5"/>
      <c r="AI589" s="3"/>
      <c r="AJ589" s="3"/>
    </row>
    <row r="590" spans="1:36" ht="12.75" customHeight="1">
      <c r="I590" s="5"/>
      <c r="J590" s="5"/>
      <c r="L590" s="5"/>
      <c r="M590" s="20"/>
      <c r="N590" s="3"/>
      <c r="O590" s="5"/>
      <c r="AI590" s="3"/>
      <c r="AJ590" s="3"/>
    </row>
    <row r="591" spans="1:36" ht="12.75" customHeight="1">
      <c r="I591" s="5"/>
      <c r="J591" s="5"/>
      <c r="L591" s="5"/>
      <c r="M591" s="6"/>
      <c r="N591" s="6"/>
      <c r="O591" s="5"/>
      <c r="AI591" s="3"/>
      <c r="AJ591" s="3"/>
    </row>
    <row r="592" spans="1:36" ht="12.75" customHeight="1">
      <c r="A592" s="44" t="s">
        <v>91</v>
      </c>
      <c r="I592" s="5"/>
      <c r="J592" s="5"/>
      <c r="L592" s="5"/>
      <c r="M592" s="6"/>
      <c r="N592" s="6"/>
      <c r="O592" s="5"/>
      <c r="AI592" s="3"/>
      <c r="AJ592" s="3"/>
    </row>
    <row r="593" spans="1:36" ht="25.5" customHeight="1">
      <c r="B593" s="185" t="s">
        <v>1</v>
      </c>
      <c r="C593" s="186"/>
      <c r="D593" s="186"/>
      <c r="E593" s="186"/>
      <c r="F593" s="186"/>
      <c r="G593" s="186"/>
      <c r="I593" s="7" t="s">
        <v>2</v>
      </c>
      <c r="J593" s="7" t="s">
        <v>3</v>
      </c>
      <c r="K593" s="8" t="s">
        <v>4</v>
      </c>
      <c r="L593" s="7" t="s">
        <v>5</v>
      </c>
      <c r="M593" s="9" t="s">
        <v>6</v>
      </c>
      <c r="N593" s="9" t="s">
        <v>7</v>
      </c>
      <c r="O593" s="10" t="s">
        <v>8</v>
      </c>
      <c r="AI593" s="3"/>
      <c r="AJ593" s="3"/>
    </row>
    <row r="594" spans="1:36" ht="12.75" customHeight="1">
      <c r="A594" s="12" t="s">
        <v>9</v>
      </c>
      <c r="B594" s="13">
        <v>1</v>
      </c>
      <c r="C594" s="13">
        <v>2</v>
      </c>
      <c r="D594" s="13">
        <v>3</v>
      </c>
      <c r="E594" s="13">
        <v>4</v>
      </c>
      <c r="F594" s="13">
        <v>5</v>
      </c>
      <c r="G594" s="13">
        <v>6</v>
      </c>
      <c r="H594" s="14" t="s">
        <v>10</v>
      </c>
      <c r="I594" s="41"/>
      <c r="J594" s="15"/>
      <c r="K594" s="16"/>
      <c r="L594" s="17"/>
      <c r="M594" s="6"/>
      <c r="N594" s="6"/>
      <c r="O594" s="5"/>
      <c r="AI594" s="3"/>
      <c r="AJ594" s="3"/>
    </row>
    <row r="595" spans="1:36" ht="12.75" customHeight="1">
      <c r="A595" s="31" t="s">
        <v>92</v>
      </c>
      <c r="B595" s="13">
        <v>57</v>
      </c>
      <c r="C595" s="13"/>
      <c r="D595" s="13"/>
      <c r="E595" s="13"/>
      <c r="F595" s="13"/>
      <c r="G595" s="13"/>
      <c r="H595" s="19"/>
      <c r="I595" s="41"/>
      <c r="J595" s="15"/>
      <c r="K595" s="16"/>
      <c r="L595" s="17"/>
      <c r="M595" s="20">
        <f>B595</f>
        <v>57</v>
      </c>
      <c r="N595" s="6"/>
      <c r="O595" s="5"/>
      <c r="AI595" s="3"/>
      <c r="AJ595" s="3"/>
    </row>
    <row r="596" spans="1:36" ht="12.75" customHeight="1">
      <c r="A596" s="32">
        <v>1502</v>
      </c>
      <c r="B596" s="13"/>
      <c r="C596" s="13">
        <v>30</v>
      </c>
      <c r="D596" s="13"/>
      <c r="E596" s="13"/>
      <c r="F596" s="13"/>
      <c r="G596" s="13"/>
      <c r="H596" s="33"/>
      <c r="I596" s="41"/>
      <c r="J596" s="41"/>
      <c r="K596" s="41"/>
      <c r="L596" s="17">
        <f>C596/B595</f>
        <v>0.52631578947368418</v>
      </c>
      <c r="M596" s="20">
        <v>31</v>
      </c>
      <c r="N596" s="3">
        <f t="shared" ref="N596:N600" si="113">M596/M595</f>
        <v>0.54385964912280704</v>
      </c>
      <c r="O596" s="5">
        <f t="shared" ref="O596:O600" si="114">100%-N596</f>
        <v>0.45614035087719296</v>
      </c>
      <c r="AI596" s="3"/>
      <c r="AJ596" s="3"/>
    </row>
    <row r="597" spans="1:36" ht="12.75" customHeight="1">
      <c r="A597" s="31" t="s">
        <v>83</v>
      </c>
      <c r="B597" s="32"/>
      <c r="C597" s="32"/>
      <c r="D597" s="32">
        <v>25</v>
      </c>
      <c r="E597" s="32"/>
      <c r="F597" s="32"/>
      <c r="G597" s="32"/>
      <c r="H597" s="33"/>
      <c r="I597" s="5"/>
      <c r="J597" s="5"/>
      <c r="K597" s="5"/>
      <c r="L597" s="5">
        <f>D597/C596</f>
        <v>0.83333333333333337</v>
      </c>
      <c r="M597" s="20">
        <v>27</v>
      </c>
      <c r="N597" s="3">
        <f t="shared" si="113"/>
        <v>0.87096774193548387</v>
      </c>
      <c r="O597" s="5">
        <f t="shared" si="114"/>
        <v>0.12903225806451613</v>
      </c>
      <c r="Q597" s="3">
        <f>M597/M595</f>
        <v>0.47368421052631576</v>
      </c>
      <c r="AI597" s="3"/>
      <c r="AJ597" s="3"/>
    </row>
    <row r="598" spans="1:36" ht="12.75" customHeight="1">
      <c r="A598" s="32">
        <v>1602</v>
      </c>
      <c r="E598" s="32">
        <v>20</v>
      </c>
      <c r="H598" s="32">
        <v>1</v>
      </c>
      <c r="I598" s="5"/>
      <c r="J598" s="5"/>
      <c r="L598" s="5">
        <f>E598/D597</f>
        <v>0.8</v>
      </c>
      <c r="M598" s="20">
        <v>25</v>
      </c>
      <c r="N598" s="3">
        <f t="shared" si="113"/>
        <v>0.92592592592592593</v>
      </c>
      <c r="O598" s="5">
        <f t="shared" si="114"/>
        <v>7.407407407407407E-2</v>
      </c>
      <c r="AI598" s="3"/>
      <c r="AJ598" s="3"/>
    </row>
    <row r="599" spans="1:36" ht="12.75" customHeight="1">
      <c r="A599" s="32">
        <v>1701</v>
      </c>
      <c r="B599" s="32"/>
      <c r="C599" s="32"/>
      <c r="D599" s="32"/>
      <c r="E599" s="32"/>
      <c r="F599" s="32">
        <v>17</v>
      </c>
      <c r="G599" s="32"/>
      <c r="H599" s="32">
        <v>2</v>
      </c>
      <c r="I599" s="5"/>
      <c r="J599" s="5"/>
      <c r="K599" s="32"/>
      <c r="L599" s="5">
        <f>F599/E598</f>
        <v>0.85</v>
      </c>
      <c r="M599" s="20">
        <v>24</v>
      </c>
      <c r="N599" s="3">
        <f t="shared" si="113"/>
        <v>0.96</v>
      </c>
      <c r="O599" s="5">
        <f t="shared" si="114"/>
        <v>4.0000000000000036E-2</v>
      </c>
      <c r="AI599" s="3"/>
      <c r="AJ599" s="3"/>
    </row>
    <row r="600" spans="1:36" ht="12.75" customHeight="1">
      <c r="A600" s="69">
        <v>1702</v>
      </c>
      <c r="B600" s="69"/>
      <c r="C600" s="69"/>
      <c r="D600" s="69"/>
      <c r="E600" s="69"/>
      <c r="F600" s="69"/>
      <c r="G600" s="69">
        <v>11</v>
      </c>
      <c r="H600" s="69">
        <v>4</v>
      </c>
      <c r="I600" s="70"/>
      <c r="J600" s="70"/>
      <c r="K600" s="69"/>
      <c r="L600" s="70">
        <f>G600/F599</f>
        <v>0.6470588235294118</v>
      </c>
      <c r="M600" s="111">
        <v>15</v>
      </c>
      <c r="N600" s="72">
        <f t="shared" si="113"/>
        <v>0.625</v>
      </c>
      <c r="O600" s="70">
        <f t="shared" si="114"/>
        <v>0.375</v>
      </c>
      <c r="AI600" s="3"/>
      <c r="AJ600" s="3"/>
    </row>
    <row r="601" spans="1:36" ht="12.75" customHeight="1">
      <c r="A601" s="32">
        <v>1801</v>
      </c>
      <c r="G601" s="32">
        <v>9</v>
      </c>
      <c r="H601" s="32">
        <v>3</v>
      </c>
      <c r="I601" s="5"/>
      <c r="J601" s="5"/>
      <c r="L601" s="5"/>
      <c r="M601" s="116">
        <v>11</v>
      </c>
      <c r="N601" s="3"/>
      <c r="O601" s="5"/>
      <c r="AI601" s="3"/>
      <c r="AJ601" s="3"/>
    </row>
    <row r="602" spans="1:36" ht="12.75" customHeight="1">
      <c r="A602" s="32">
        <v>1802</v>
      </c>
      <c r="G602" s="32">
        <v>5</v>
      </c>
      <c r="H602" s="32">
        <v>2</v>
      </c>
      <c r="I602" s="5"/>
      <c r="J602" s="5"/>
      <c r="L602" s="5"/>
      <c r="M602" s="116">
        <v>5</v>
      </c>
      <c r="N602" s="3"/>
      <c r="O602" s="5"/>
      <c r="AI602" s="3"/>
      <c r="AJ602" s="3"/>
    </row>
    <row r="603" spans="1:36" ht="12.75" customHeight="1">
      <c r="A603" s="32">
        <v>1901</v>
      </c>
      <c r="G603" s="32">
        <v>2</v>
      </c>
      <c r="H603" s="32">
        <v>2</v>
      </c>
      <c r="I603" s="5"/>
      <c r="J603" s="5"/>
      <c r="L603" s="5"/>
      <c r="M603" s="6">
        <v>1</v>
      </c>
      <c r="N603" s="6"/>
      <c r="O603" s="5"/>
      <c r="AI603" s="3"/>
      <c r="AJ603" s="3"/>
    </row>
    <row r="604" spans="1:36" ht="12.75" customHeight="1">
      <c r="H604" s="32">
        <f>SUM(H598:H603)</f>
        <v>14</v>
      </c>
      <c r="I604" s="5">
        <f>SUM(H598:H600)/B595</f>
        <v>0.12280701754385964</v>
      </c>
      <c r="J604" s="5">
        <f>H604/B595</f>
        <v>0.24561403508771928</v>
      </c>
      <c r="K604" s="5">
        <f>J604-I604</f>
        <v>0.12280701754385964</v>
      </c>
      <c r="L604" s="5"/>
      <c r="M604" s="6"/>
      <c r="N604" s="6"/>
      <c r="O604" s="5"/>
      <c r="AI604" s="3"/>
      <c r="AJ604" s="3"/>
    </row>
    <row r="605" spans="1:36" ht="12.75" customHeight="1">
      <c r="I605" s="5"/>
      <c r="J605" s="5"/>
      <c r="L605" s="5"/>
      <c r="M605" s="6"/>
      <c r="N605" s="6"/>
      <c r="O605" s="5"/>
      <c r="AI605" s="3"/>
      <c r="AJ605" s="3"/>
    </row>
    <row r="606" spans="1:36" ht="12.75" customHeight="1">
      <c r="I606" s="5"/>
      <c r="J606" s="5"/>
      <c r="L606" s="5"/>
      <c r="M606" s="6"/>
      <c r="N606" s="6"/>
      <c r="O606" s="5"/>
      <c r="AI606" s="3"/>
      <c r="AJ606" s="3"/>
    </row>
    <row r="607" spans="1:36" ht="12.75" customHeight="1">
      <c r="A607" s="44" t="s">
        <v>93</v>
      </c>
      <c r="I607" s="5"/>
      <c r="J607" s="5"/>
      <c r="L607" s="5"/>
      <c r="M607" s="6"/>
      <c r="N607" s="6"/>
      <c r="O607" s="5"/>
      <c r="AI607" s="3"/>
      <c r="AJ607" s="3"/>
    </row>
    <row r="608" spans="1:36" ht="25.5" customHeight="1">
      <c r="B608" s="185" t="s">
        <v>1</v>
      </c>
      <c r="C608" s="186"/>
      <c r="D608" s="186"/>
      <c r="E608" s="186"/>
      <c r="F608" s="186"/>
      <c r="G608" s="186"/>
      <c r="I608" s="7" t="s">
        <v>2</v>
      </c>
      <c r="J608" s="7" t="s">
        <v>3</v>
      </c>
      <c r="K608" s="8" t="s">
        <v>4</v>
      </c>
      <c r="L608" s="7" t="s">
        <v>5</v>
      </c>
      <c r="M608" s="9" t="s">
        <v>6</v>
      </c>
      <c r="N608" s="9" t="s">
        <v>7</v>
      </c>
      <c r="O608" s="10" t="s">
        <v>8</v>
      </c>
      <c r="AI608" s="3"/>
      <c r="AJ608" s="3"/>
    </row>
    <row r="609" spans="1:36" ht="12.75" customHeight="1">
      <c r="A609" s="12" t="s">
        <v>9</v>
      </c>
      <c r="B609" s="13">
        <v>1</v>
      </c>
      <c r="C609" s="13">
        <v>2</v>
      </c>
      <c r="D609" s="13">
        <v>3</v>
      </c>
      <c r="E609" s="13">
        <v>4</v>
      </c>
      <c r="F609" s="13">
        <v>5</v>
      </c>
      <c r="G609" s="13">
        <v>6</v>
      </c>
      <c r="H609" s="14" t="s">
        <v>10</v>
      </c>
      <c r="I609" s="41"/>
      <c r="J609" s="15"/>
      <c r="K609" s="16"/>
      <c r="L609" s="17"/>
      <c r="M609" s="6"/>
      <c r="N609" s="6"/>
      <c r="O609" s="5"/>
      <c r="AI609" s="3"/>
      <c r="AJ609" s="3"/>
    </row>
    <row r="610" spans="1:36" ht="12.75" customHeight="1">
      <c r="A610" s="31" t="s">
        <v>94</v>
      </c>
      <c r="B610" s="13">
        <v>600</v>
      </c>
      <c r="C610" s="13"/>
      <c r="D610" s="13"/>
      <c r="E610" s="13"/>
      <c r="F610" s="13"/>
      <c r="G610" s="13"/>
      <c r="H610" s="19"/>
      <c r="I610" s="41"/>
      <c r="J610" s="15"/>
      <c r="K610" s="16"/>
      <c r="L610" s="17"/>
      <c r="M610" s="20">
        <f>B610</f>
        <v>600</v>
      </c>
      <c r="N610" s="6"/>
      <c r="O610" s="5"/>
      <c r="AI610" s="3"/>
      <c r="AJ610" s="3"/>
    </row>
    <row r="611" spans="1:36" ht="12.75" customHeight="1">
      <c r="A611" s="31" t="s">
        <v>83</v>
      </c>
      <c r="B611" s="13"/>
      <c r="C611" s="13">
        <v>408</v>
      </c>
      <c r="D611" s="13"/>
      <c r="E611" s="13"/>
      <c r="F611" s="13"/>
      <c r="G611" s="13"/>
      <c r="H611" s="33"/>
      <c r="I611" s="41"/>
      <c r="J611" s="41"/>
      <c r="K611" s="41"/>
      <c r="L611" s="17">
        <f>C611/B610</f>
        <v>0.68</v>
      </c>
      <c r="M611" s="20">
        <v>419</v>
      </c>
      <c r="N611" s="3">
        <f t="shared" ref="N611:N615" si="115">M611/M610</f>
        <v>0.69833333333333336</v>
      </c>
      <c r="O611" s="5">
        <f t="shared" ref="O611:O615" si="116">100%-N611</f>
        <v>0.30166666666666664</v>
      </c>
      <c r="AI611" s="3"/>
      <c r="AJ611" s="3"/>
    </row>
    <row r="612" spans="1:36" ht="12.75" customHeight="1">
      <c r="A612" s="32">
        <v>1602</v>
      </c>
      <c r="D612" s="32">
        <v>368</v>
      </c>
      <c r="I612" s="5"/>
      <c r="J612" s="5"/>
      <c r="L612" s="5">
        <f>D612/C611</f>
        <v>0.90196078431372551</v>
      </c>
      <c r="M612" s="20">
        <v>418</v>
      </c>
      <c r="N612" s="3">
        <f t="shared" si="115"/>
        <v>0.99761336515513122</v>
      </c>
      <c r="O612" s="5">
        <f t="shared" si="116"/>
        <v>2.3866348448687846E-3</v>
      </c>
      <c r="Q612" s="3">
        <f>M612/M610</f>
        <v>0.69666666666666666</v>
      </c>
      <c r="AI612" s="3"/>
      <c r="AJ612" s="3"/>
    </row>
    <row r="613" spans="1:36" ht="12.75" customHeight="1">
      <c r="A613" s="32">
        <v>1701</v>
      </c>
      <c r="E613" s="32">
        <v>330</v>
      </c>
      <c r="I613" s="5"/>
      <c r="J613" s="5"/>
      <c r="L613" s="5">
        <f>E613/D612</f>
        <v>0.89673913043478259</v>
      </c>
      <c r="M613" s="20">
        <v>383</v>
      </c>
      <c r="N613" s="3">
        <f t="shared" si="115"/>
        <v>0.91626794258373201</v>
      </c>
      <c r="O613" s="5">
        <f t="shared" si="116"/>
        <v>8.3732057416267991E-2</v>
      </c>
      <c r="Q613" s="3"/>
      <c r="AI613" s="3"/>
      <c r="AJ613" s="3"/>
    </row>
    <row r="614" spans="1:36" ht="12.75" customHeight="1">
      <c r="A614" s="32">
        <v>1702</v>
      </c>
      <c r="F614" s="32">
        <v>311</v>
      </c>
      <c r="I614" s="5"/>
      <c r="J614" s="5"/>
      <c r="L614" s="5">
        <f>F614/E613</f>
        <v>0.94242424242424239</v>
      </c>
      <c r="M614" s="20">
        <v>344</v>
      </c>
      <c r="N614" s="3">
        <f t="shared" si="115"/>
        <v>0.89817232375979117</v>
      </c>
      <c r="O614" s="5">
        <f t="shared" si="116"/>
        <v>0.10182767624020883</v>
      </c>
      <c r="Q614" s="3"/>
      <c r="AI614" s="3"/>
      <c r="AJ614" s="3"/>
    </row>
    <row r="615" spans="1:36" ht="12.75" customHeight="1">
      <c r="A615" s="69">
        <v>1801</v>
      </c>
      <c r="B615" s="69"/>
      <c r="C615" s="69"/>
      <c r="D615" s="69"/>
      <c r="E615" s="69"/>
      <c r="F615" s="69"/>
      <c r="G615" s="69">
        <v>310</v>
      </c>
      <c r="H615" s="69">
        <v>213</v>
      </c>
      <c r="I615" s="70"/>
      <c r="J615" s="70"/>
      <c r="K615" s="69"/>
      <c r="L615" s="70">
        <f>G615/F614</f>
        <v>0.99678456591639875</v>
      </c>
      <c r="M615" s="111">
        <v>343</v>
      </c>
      <c r="N615" s="3">
        <f t="shared" si="115"/>
        <v>0.99709302325581395</v>
      </c>
      <c r="O615" s="5">
        <f t="shared" si="116"/>
        <v>2.9069767441860517E-3</v>
      </c>
      <c r="Q615" s="3"/>
      <c r="AI615" s="3"/>
      <c r="AJ615" s="3"/>
    </row>
    <row r="616" spans="1:36" ht="12.75" customHeight="1">
      <c r="A616" s="32">
        <v>1802</v>
      </c>
      <c r="G616" s="32">
        <v>73</v>
      </c>
      <c r="H616" s="32">
        <v>36</v>
      </c>
      <c r="I616" s="5"/>
      <c r="J616" s="5"/>
      <c r="L616" s="5"/>
      <c r="M616" s="6">
        <v>100</v>
      </c>
      <c r="N616" s="6"/>
      <c r="O616" s="5"/>
      <c r="AI616" s="3"/>
      <c r="AJ616" s="3"/>
    </row>
    <row r="617" spans="1:36" ht="12.75" customHeight="1">
      <c r="A617" s="32">
        <v>1901</v>
      </c>
      <c r="G617" s="32">
        <v>27</v>
      </c>
      <c r="H617" s="32">
        <v>26</v>
      </c>
      <c r="I617" s="5"/>
      <c r="J617" s="5"/>
      <c r="L617" s="5"/>
      <c r="M617" s="6">
        <v>37</v>
      </c>
      <c r="N617" s="6"/>
      <c r="O617" s="5"/>
      <c r="AI617" s="3"/>
      <c r="AJ617" s="3"/>
    </row>
    <row r="618" spans="1:36" ht="12.75" customHeight="1">
      <c r="A618" s="32">
        <v>1902</v>
      </c>
      <c r="G618" s="32">
        <v>6</v>
      </c>
      <c r="H618" s="32">
        <v>6</v>
      </c>
      <c r="I618" s="5"/>
      <c r="J618" s="5"/>
      <c r="L618" s="5"/>
      <c r="M618" s="6">
        <v>7</v>
      </c>
      <c r="N618" s="6"/>
      <c r="O618" s="5"/>
      <c r="AI618" s="3"/>
      <c r="AJ618" s="3"/>
    </row>
    <row r="619" spans="1:36" ht="12.75" customHeight="1">
      <c r="A619" s="32">
        <v>2001</v>
      </c>
      <c r="G619" s="32">
        <v>1</v>
      </c>
      <c r="H619" s="32">
        <v>1</v>
      </c>
      <c r="I619" s="5"/>
      <c r="J619" s="5"/>
      <c r="L619" s="5"/>
      <c r="M619" s="6">
        <v>1</v>
      </c>
      <c r="N619" s="6"/>
      <c r="O619" s="5"/>
      <c r="AI619" s="3"/>
      <c r="AJ619" s="3"/>
    </row>
    <row r="620" spans="1:36" ht="12.75" customHeight="1">
      <c r="H620" s="32">
        <f>SUM(H613:H619)</f>
        <v>282</v>
      </c>
      <c r="I620" s="5">
        <f>SUM(H613:H615)/B610</f>
        <v>0.35499999999999998</v>
      </c>
      <c r="J620" s="5">
        <f>H620/B610</f>
        <v>0.47</v>
      </c>
      <c r="K620" s="5">
        <f>J620-I620</f>
        <v>0.11499999999999999</v>
      </c>
      <c r="L620" s="5"/>
      <c r="M620" s="6"/>
      <c r="N620" s="6"/>
      <c r="O620" s="5"/>
      <c r="AI620" s="3"/>
      <c r="AJ620" s="3"/>
    </row>
    <row r="621" spans="1:36" ht="12.75" customHeight="1">
      <c r="I621" s="5"/>
      <c r="J621" s="5"/>
      <c r="L621" s="5"/>
      <c r="M621" s="6"/>
      <c r="N621" s="6"/>
      <c r="O621" s="5"/>
      <c r="AI621" s="3"/>
      <c r="AJ621" s="3"/>
    </row>
    <row r="622" spans="1:36" ht="12.75" customHeight="1">
      <c r="A622" s="44" t="s">
        <v>95</v>
      </c>
      <c r="I622" s="5"/>
      <c r="J622" s="5"/>
      <c r="L622" s="5"/>
      <c r="M622" s="6"/>
      <c r="N622" s="6"/>
      <c r="O622" s="5"/>
      <c r="AI622" s="3"/>
      <c r="AJ622" s="3"/>
    </row>
    <row r="623" spans="1:36" ht="25.5" customHeight="1">
      <c r="B623" s="185" t="s">
        <v>1</v>
      </c>
      <c r="C623" s="186"/>
      <c r="D623" s="186"/>
      <c r="E623" s="186"/>
      <c r="F623" s="186"/>
      <c r="G623" s="186"/>
      <c r="I623" s="7" t="s">
        <v>2</v>
      </c>
      <c r="J623" s="7" t="s">
        <v>3</v>
      </c>
      <c r="K623" s="8" t="s">
        <v>4</v>
      </c>
      <c r="L623" s="7" t="s">
        <v>5</v>
      </c>
      <c r="M623" s="9" t="s">
        <v>6</v>
      </c>
      <c r="N623" s="9" t="s">
        <v>7</v>
      </c>
      <c r="O623" s="5"/>
      <c r="AI623" s="3"/>
      <c r="AJ623" s="3"/>
    </row>
    <row r="624" spans="1:36" ht="12.75" customHeight="1">
      <c r="A624" s="12" t="s">
        <v>9</v>
      </c>
      <c r="B624" s="13">
        <v>1</v>
      </c>
      <c r="C624" s="13">
        <v>2</v>
      </c>
      <c r="D624" s="13">
        <v>3</v>
      </c>
      <c r="E624" s="13">
        <v>4</v>
      </c>
      <c r="F624" s="13">
        <v>5</v>
      </c>
      <c r="G624" s="13">
        <v>6</v>
      </c>
      <c r="H624" s="14" t="s">
        <v>10</v>
      </c>
      <c r="I624" s="41"/>
      <c r="J624" s="15"/>
      <c r="K624" s="16"/>
      <c r="L624" s="17"/>
      <c r="M624" s="6"/>
      <c r="N624" s="6"/>
      <c r="O624" s="5"/>
      <c r="AI624" s="3"/>
      <c r="AJ624" s="3"/>
    </row>
    <row r="625" spans="1:36" ht="12.75" customHeight="1">
      <c r="A625" s="31" t="s">
        <v>83</v>
      </c>
      <c r="B625" s="13">
        <v>51</v>
      </c>
      <c r="C625" s="13"/>
      <c r="D625" s="13"/>
      <c r="E625" s="13"/>
      <c r="F625" s="13"/>
      <c r="G625" s="13"/>
      <c r="H625" s="19"/>
      <c r="I625" s="41"/>
      <c r="J625" s="15"/>
      <c r="K625" s="16"/>
      <c r="L625" s="17"/>
      <c r="M625" s="20">
        <f>B625</f>
        <v>51</v>
      </c>
      <c r="N625" s="6"/>
      <c r="O625" s="5"/>
      <c r="AI625" s="3"/>
      <c r="AJ625" s="3"/>
    </row>
    <row r="626" spans="1:36" ht="12.75" customHeight="1">
      <c r="A626" s="32">
        <v>1602</v>
      </c>
      <c r="B626" s="13"/>
      <c r="C626" s="13">
        <v>28</v>
      </c>
      <c r="D626" s="13"/>
      <c r="E626" s="13"/>
      <c r="F626" s="13"/>
      <c r="G626" s="13"/>
      <c r="H626" s="33"/>
      <c r="I626" s="41"/>
      <c r="J626" s="41"/>
      <c r="K626" s="41"/>
      <c r="L626" s="17">
        <f>C626/B625</f>
        <v>0.5490196078431373</v>
      </c>
      <c r="M626" s="20">
        <v>29</v>
      </c>
      <c r="N626" s="3">
        <f t="shared" ref="N626:N630" si="117">M626/M625</f>
        <v>0.56862745098039214</v>
      </c>
      <c r="O626" s="5">
        <f t="shared" ref="O626:O630" si="118">100%-N626</f>
        <v>0.43137254901960786</v>
      </c>
      <c r="AI626" s="3"/>
      <c r="AJ626" s="3"/>
    </row>
    <row r="627" spans="1:36" ht="12.75" customHeight="1">
      <c r="A627" s="32">
        <v>1701</v>
      </c>
      <c r="D627" s="32">
        <v>17</v>
      </c>
      <c r="I627" s="5"/>
      <c r="J627" s="5"/>
      <c r="L627" s="5"/>
      <c r="M627" s="6">
        <v>22</v>
      </c>
      <c r="N627" s="3">
        <f t="shared" si="117"/>
        <v>0.75862068965517238</v>
      </c>
      <c r="O627" s="5">
        <f t="shared" si="118"/>
        <v>0.24137931034482762</v>
      </c>
      <c r="Q627" s="3">
        <f>M627/M625</f>
        <v>0.43137254901960786</v>
      </c>
      <c r="AI627" s="3"/>
      <c r="AJ627" s="3"/>
    </row>
    <row r="628" spans="1:36" ht="12.75" customHeight="1">
      <c r="A628" s="32">
        <v>1702</v>
      </c>
      <c r="E628" s="32">
        <v>15</v>
      </c>
      <c r="I628" s="5"/>
      <c r="J628" s="5"/>
      <c r="L628" s="5"/>
      <c r="M628" s="6">
        <v>19</v>
      </c>
      <c r="N628" s="3">
        <f t="shared" si="117"/>
        <v>0.86363636363636365</v>
      </c>
      <c r="O628" s="5">
        <f t="shared" si="118"/>
        <v>0.13636363636363635</v>
      </c>
      <c r="AI628" s="3"/>
      <c r="AJ628" s="3"/>
    </row>
    <row r="629" spans="1:36" ht="12.75" customHeight="1">
      <c r="A629" s="32">
        <v>1801</v>
      </c>
      <c r="F629" s="32">
        <v>10</v>
      </c>
      <c r="H629" s="32">
        <v>1</v>
      </c>
      <c r="I629" s="5"/>
      <c r="J629" s="5"/>
      <c r="L629" s="5"/>
      <c r="M629" s="6">
        <v>14</v>
      </c>
      <c r="N629" s="3">
        <f t="shared" si="117"/>
        <v>0.73684210526315785</v>
      </c>
      <c r="O629" s="5">
        <f t="shared" si="118"/>
        <v>0.26315789473684215</v>
      </c>
      <c r="AI629" s="3"/>
      <c r="AJ629" s="3"/>
    </row>
    <row r="630" spans="1:36" ht="12.75" customHeight="1">
      <c r="A630" s="69">
        <v>1802</v>
      </c>
      <c r="B630" s="69"/>
      <c r="C630" s="69"/>
      <c r="D630" s="69"/>
      <c r="E630" s="69"/>
      <c r="F630" s="69"/>
      <c r="G630" s="69">
        <v>7</v>
      </c>
      <c r="H630" s="69">
        <v>7</v>
      </c>
      <c r="I630" s="70"/>
      <c r="J630" s="70"/>
      <c r="K630" s="69"/>
      <c r="L630" s="70"/>
      <c r="M630" s="71">
        <v>9</v>
      </c>
      <c r="N630" s="3">
        <f t="shared" si="117"/>
        <v>0.6428571428571429</v>
      </c>
      <c r="O630" s="5">
        <f t="shared" si="118"/>
        <v>0.3571428571428571</v>
      </c>
      <c r="AI630" s="3"/>
      <c r="AJ630" s="3"/>
    </row>
    <row r="631" spans="1:36" ht="12.75" customHeight="1">
      <c r="A631" s="32">
        <v>1901</v>
      </c>
      <c r="B631" s="32"/>
      <c r="C631" s="32"/>
      <c r="D631" s="32"/>
      <c r="E631" s="32"/>
      <c r="F631" s="32"/>
      <c r="G631" s="32">
        <v>1</v>
      </c>
      <c r="H631" s="32">
        <v>1</v>
      </c>
      <c r="I631" s="5"/>
      <c r="J631" s="5"/>
      <c r="K631" s="32"/>
      <c r="L631" s="5"/>
      <c r="M631" s="6">
        <v>1</v>
      </c>
      <c r="N631" s="3"/>
      <c r="O631" s="5"/>
      <c r="AI631" s="3"/>
      <c r="AJ631" s="3"/>
    </row>
    <row r="632" spans="1:36" ht="12.75" customHeight="1">
      <c r="A632" s="32">
        <v>1902</v>
      </c>
      <c r="B632" s="32"/>
      <c r="C632" s="32"/>
      <c r="D632" s="32"/>
      <c r="E632" s="32"/>
      <c r="F632" s="32"/>
      <c r="G632" s="32"/>
      <c r="H632" s="32"/>
      <c r="I632" s="5"/>
      <c r="J632" s="5"/>
      <c r="K632" s="32"/>
      <c r="L632" s="5"/>
      <c r="M632" s="6"/>
      <c r="N632" s="3"/>
      <c r="O632" s="5"/>
      <c r="AI632" s="3"/>
      <c r="AJ632" s="3"/>
    </row>
    <row r="633" spans="1:36" ht="12.75" customHeight="1">
      <c r="A633" s="32">
        <v>2001</v>
      </c>
      <c r="B633" s="32"/>
      <c r="C633" s="32"/>
      <c r="D633" s="32"/>
      <c r="E633" s="32"/>
      <c r="F633" s="32"/>
      <c r="G633" s="32"/>
      <c r="H633" s="32"/>
      <c r="I633" s="5"/>
      <c r="J633" s="5"/>
      <c r="K633" s="32"/>
      <c r="L633" s="5"/>
      <c r="M633" s="6"/>
      <c r="N633" s="3"/>
      <c r="O633" s="5"/>
      <c r="AI633" s="3"/>
      <c r="AJ633" s="3"/>
    </row>
    <row r="634" spans="1:36" ht="12.75" customHeight="1">
      <c r="H634" s="32">
        <f>SUM(H627:H633)</f>
        <v>9</v>
      </c>
      <c r="I634" s="5">
        <f>SUM(H627:H630)/B625</f>
        <v>0.15686274509803921</v>
      </c>
      <c r="J634" s="5">
        <f>H634/B625</f>
        <v>0.17647058823529413</v>
      </c>
      <c r="K634" s="5">
        <f>J634-I634</f>
        <v>1.9607843137254916E-2</v>
      </c>
      <c r="L634" s="5"/>
      <c r="M634" s="6"/>
      <c r="N634" s="6"/>
      <c r="O634" s="5"/>
      <c r="AI634" s="3"/>
      <c r="AJ634" s="3"/>
    </row>
    <row r="635" spans="1:36" ht="12.75" customHeight="1">
      <c r="I635" s="5"/>
      <c r="J635" s="5"/>
      <c r="L635" s="5"/>
      <c r="M635" s="6"/>
      <c r="N635" s="6"/>
      <c r="O635" s="5"/>
      <c r="AI635" s="3"/>
      <c r="AJ635" s="3"/>
    </row>
    <row r="636" spans="1:36" ht="12.75" customHeight="1">
      <c r="I636" s="5"/>
      <c r="J636" s="5"/>
      <c r="L636" s="5"/>
      <c r="M636" s="6"/>
      <c r="N636" s="6"/>
      <c r="O636" s="5"/>
      <c r="AI636" s="3"/>
      <c r="AJ636" s="3"/>
    </row>
    <row r="637" spans="1:36" ht="12.75" customHeight="1">
      <c r="A637" s="44" t="s">
        <v>96</v>
      </c>
      <c r="I637" s="5"/>
      <c r="J637" s="5"/>
      <c r="L637" s="5"/>
      <c r="M637" s="6"/>
      <c r="N637" s="6"/>
      <c r="O637" s="5"/>
      <c r="AI637" s="3"/>
      <c r="AJ637" s="3"/>
    </row>
    <row r="638" spans="1:36" ht="25.5" customHeight="1">
      <c r="B638" s="185" t="s">
        <v>1</v>
      </c>
      <c r="C638" s="186"/>
      <c r="D638" s="186"/>
      <c r="E638" s="186"/>
      <c r="F638" s="186"/>
      <c r="G638" s="186"/>
      <c r="I638" s="7" t="s">
        <v>2</v>
      </c>
      <c r="J638" s="7" t="s">
        <v>3</v>
      </c>
      <c r="K638" s="8" t="s">
        <v>4</v>
      </c>
      <c r="L638" s="7" t="s">
        <v>5</v>
      </c>
      <c r="M638" s="9" t="s">
        <v>6</v>
      </c>
      <c r="N638" s="9" t="s">
        <v>7</v>
      </c>
      <c r="O638" s="5"/>
      <c r="AI638" s="3"/>
      <c r="AJ638" s="3"/>
    </row>
    <row r="639" spans="1:36" ht="12.75" customHeight="1">
      <c r="A639" s="12" t="s">
        <v>9</v>
      </c>
      <c r="B639" s="13">
        <v>1</v>
      </c>
      <c r="C639" s="13">
        <v>2</v>
      </c>
      <c r="D639" s="13">
        <v>3</v>
      </c>
      <c r="E639" s="13">
        <v>4</v>
      </c>
      <c r="F639" s="13">
        <v>5</v>
      </c>
      <c r="G639" s="13">
        <v>6</v>
      </c>
      <c r="H639" s="14" t="s">
        <v>10</v>
      </c>
      <c r="I639" s="41"/>
      <c r="J639" s="15"/>
      <c r="K639" s="16"/>
      <c r="L639" s="17"/>
      <c r="M639" s="6"/>
      <c r="N639" s="6"/>
      <c r="O639" s="5"/>
      <c r="AI639" s="3"/>
      <c r="AJ639" s="3"/>
    </row>
    <row r="640" spans="1:36" ht="12.75" customHeight="1">
      <c r="A640" s="31" t="s">
        <v>97</v>
      </c>
      <c r="B640" s="13">
        <v>515</v>
      </c>
      <c r="C640" s="13"/>
      <c r="D640" s="13"/>
      <c r="E640" s="13"/>
      <c r="F640" s="13"/>
      <c r="G640" s="13"/>
      <c r="H640" s="19"/>
      <c r="I640" s="41"/>
      <c r="J640" s="15"/>
      <c r="K640" s="16"/>
      <c r="L640" s="17"/>
      <c r="M640" s="20">
        <f>B640</f>
        <v>515</v>
      </c>
      <c r="N640" s="6"/>
      <c r="O640" s="5"/>
      <c r="AI640" s="3"/>
      <c r="AJ640" s="3"/>
    </row>
    <row r="641" spans="1:36" ht="12.75" customHeight="1">
      <c r="A641" s="32">
        <v>1701</v>
      </c>
      <c r="B641" s="13"/>
      <c r="C641" s="13">
        <v>364</v>
      </c>
      <c r="D641" s="13"/>
      <c r="E641" s="13"/>
      <c r="F641" s="13"/>
      <c r="G641" s="13"/>
      <c r="H641" s="33"/>
      <c r="I641" s="41"/>
      <c r="J641" s="41"/>
      <c r="K641" s="41"/>
      <c r="L641" s="17">
        <f>C641/B640</f>
        <v>0.70679611650485441</v>
      </c>
      <c r="M641" s="20">
        <v>372</v>
      </c>
      <c r="N641" s="3">
        <f t="shared" ref="N641:N645" si="119">M641/M640</f>
        <v>0.72233009708737861</v>
      </c>
      <c r="O641" s="5">
        <f t="shared" ref="O641:O645" si="120">100%-N641</f>
        <v>0.27766990291262139</v>
      </c>
      <c r="AI641" s="3"/>
      <c r="AJ641" s="3"/>
    </row>
    <row r="642" spans="1:36" ht="12.75" customHeight="1">
      <c r="A642" s="32">
        <v>1702</v>
      </c>
      <c r="D642" s="32">
        <v>314</v>
      </c>
      <c r="I642" s="5"/>
      <c r="J642" s="5"/>
      <c r="L642" s="5">
        <f>D642/C641</f>
        <v>0.86263736263736268</v>
      </c>
      <c r="M642" s="6">
        <v>346</v>
      </c>
      <c r="N642" s="3">
        <f t="shared" si="119"/>
        <v>0.93010752688172038</v>
      </c>
      <c r="O642" s="5">
        <f t="shared" si="120"/>
        <v>6.9892473118279619E-2</v>
      </c>
      <c r="Q642" s="3">
        <f>M642/M640</f>
        <v>0.67184466019417477</v>
      </c>
      <c r="AI642" s="3"/>
      <c r="AJ642" s="3"/>
    </row>
    <row r="643" spans="1:36" ht="12.75" customHeight="1">
      <c r="A643" s="32">
        <v>1801</v>
      </c>
      <c r="E643" s="32">
        <v>313</v>
      </c>
      <c r="H643" s="32">
        <v>1</v>
      </c>
      <c r="I643" s="5"/>
      <c r="J643" s="5"/>
      <c r="L643" s="5">
        <f>E643/D642</f>
        <v>0.99681528662420382</v>
      </c>
      <c r="M643" s="6">
        <v>343</v>
      </c>
      <c r="N643" s="3">
        <f t="shared" si="119"/>
        <v>0.99132947976878616</v>
      </c>
      <c r="O643" s="5">
        <f t="shared" si="120"/>
        <v>8.6705202312138407E-3</v>
      </c>
      <c r="AI643" s="3"/>
      <c r="AJ643" s="3"/>
    </row>
    <row r="644" spans="1:36" ht="12.75" customHeight="1">
      <c r="A644" s="32">
        <v>1802</v>
      </c>
      <c r="F644" s="32">
        <v>261</v>
      </c>
      <c r="I644" s="5"/>
      <c r="J644" s="5"/>
      <c r="L644" s="5">
        <f>F644/E643</f>
        <v>0.83386581469648557</v>
      </c>
      <c r="M644" s="6">
        <v>309</v>
      </c>
      <c r="N644" s="3">
        <f t="shared" si="119"/>
        <v>0.9008746355685131</v>
      </c>
      <c r="O644" s="5">
        <f t="shared" si="120"/>
        <v>9.9125364431486895E-2</v>
      </c>
      <c r="AI644" s="3"/>
      <c r="AJ644" s="3"/>
    </row>
    <row r="645" spans="1:36" ht="12.75" customHeight="1">
      <c r="A645" s="69">
        <v>1901</v>
      </c>
      <c r="B645" s="69"/>
      <c r="C645" s="69"/>
      <c r="D645" s="69"/>
      <c r="E645" s="69"/>
      <c r="F645" s="69"/>
      <c r="G645" s="69">
        <v>261</v>
      </c>
      <c r="H645" s="69">
        <v>188</v>
      </c>
      <c r="I645" s="70"/>
      <c r="J645" s="70"/>
      <c r="K645" s="69"/>
      <c r="L645" s="70">
        <f>G645/F644</f>
        <v>1</v>
      </c>
      <c r="M645" s="71">
        <v>297</v>
      </c>
      <c r="N645" s="3">
        <f t="shared" si="119"/>
        <v>0.96116504854368934</v>
      </c>
      <c r="O645" s="5">
        <f t="shared" si="120"/>
        <v>3.8834951456310662E-2</v>
      </c>
      <c r="AI645" s="3"/>
      <c r="AJ645" s="3"/>
    </row>
    <row r="646" spans="1:36" ht="12.75" customHeight="1">
      <c r="A646" s="32">
        <v>1902</v>
      </c>
      <c r="B646" s="32"/>
      <c r="C646" s="32"/>
      <c r="D646" s="32"/>
      <c r="E646" s="32"/>
      <c r="F646" s="32"/>
      <c r="G646" s="32">
        <v>74</v>
      </c>
      <c r="H646" s="32">
        <v>40</v>
      </c>
      <c r="I646" s="5"/>
      <c r="J646" s="5"/>
      <c r="K646" s="32"/>
      <c r="L646" s="5"/>
      <c r="M646" s="6">
        <v>90</v>
      </c>
      <c r="N646" s="3"/>
      <c r="O646" s="5"/>
      <c r="AI646" s="3"/>
      <c r="AJ646" s="3"/>
    </row>
    <row r="647" spans="1:36" ht="12.75" customHeight="1">
      <c r="A647" s="32">
        <v>2001</v>
      </c>
      <c r="B647" s="32"/>
      <c r="C647" s="32"/>
      <c r="D647" s="32"/>
      <c r="E647" s="32"/>
      <c r="F647" s="32"/>
      <c r="G647" s="32">
        <v>28</v>
      </c>
      <c r="H647" s="32">
        <v>28</v>
      </c>
      <c r="I647" s="5"/>
      <c r="J647" s="5"/>
      <c r="K647" s="32"/>
      <c r="L647" s="5"/>
      <c r="M647" s="6">
        <v>34</v>
      </c>
      <c r="N647" s="3"/>
      <c r="O647" s="5"/>
      <c r="AI647" s="3"/>
      <c r="AJ647" s="3"/>
    </row>
    <row r="648" spans="1:36" ht="12.75" customHeight="1">
      <c r="A648" s="32">
        <v>2002</v>
      </c>
      <c r="B648" s="32"/>
      <c r="C648" s="32"/>
      <c r="D648" s="32"/>
      <c r="E648" s="32"/>
      <c r="F648" s="32"/>
      <c r="G648" s="32">
        <v>8</v>
      </c>
      <c r="H648" s="32">
        <v>8</v>
      </c>
      <c r="I648" s="5"/>
      <c r="J648" s="5"/>
      <c r="K648" s="32"/>
      <c r="L648" s="5"/>
      <c r="M648" s="6">
        <v>6</v>
      </c>
      <c r="N648" s="3"/>
      <c r="O648" s="5"/>
      <c r="AI648" s="3"/>
      <c r="AJ648" s="3"/>
    </row>
    <row r="649" spans="1:36" ht="12.75" customHeight="1">
      <c r="H649" s="32">
        <f>SUM(H642:H648)</f>
        <v>265</v>
      </c>
      <c r="I649" s="5">
        <f>SUM(H642:H645)/B640</f>
        <v>0.36699029126213595</v>
      </c>
      <c r="J649" s="5">
        <f>H649/B640</f>
        <v>0.5145631067961165</v>
      </c>
      <c r="K649" s="5">
        <f>J649-I649</f>
        <v>0.14757281553398055</v>
      </c>
      <c r="L649" s="5"/>
      <c r="M649" s="6"/>
      <c r="N649" s="6"/>
      <c r="O649" s="5"/>
      <c r="AI649" s="3"/>
      <c r="AJ649" s="3"/>
    </row>
    <row r="650" spans="1:36" ht="12.75" customHeight="1">
      <c r="I650" s="5"/>
      <c r="J650" s="5"/>
      <c r="L650" s="5"/>
      <c r="M650" s="6"/>
      <c r="N650" s="6"/>
      <c r="O650" s="5"/>
      <c r="AI650" s="3"/>
      <c r="AJ650" s="3"/>
    </row>
    <row r="651" spans="1:36" ht="12.75" customHeight="1">
      <c r="I651" s="5"/>
      <c r="J651" s="5"/>
      <c r="L651" s="5"/>
      <c r="M651" s="6"/>
      <c r="N651" s="6"/>
      <c r="O651" s="5"/>
      <c r="AI651" s="3"/>
      <c r="AJ651" s="3"/>
    </row>
    <row r="652" spans="1:36" ht="12.75" customHeight="1">
      <c r="I652" s="5"/>
      <c r="J652" s="5"/>
      <c r="L652" s="5"/>
      <c r="M652" s="6"/>
      <c r="N652" s="6"/>
      <c r="O652" s="5"/>
      <c r="AI652" s="3"/>
      <c r="AJ652" s="3"/>
    </row>
    <row r="653" spans="1:36" ht="26.25" customHeight="1">
      <c r="A653" s="157" t="s">
        <v>99</v>
      </c>
      <c r="C653" s="158"/>
      <c r="D653" s="158"/>
      <c r="E653" s="158"/>
      <c r="F653" s="158"/>
      <c r="G653" s="158"/>
      <c r="H653" s="73">
        <v>1701</v>
      </c>
      <c r="I653" s="74"/>
      <c r="J653" s="74"/>
      <c r="K653" s="74"/>
      <c r="L653" s="74"/>
      <c r="M653" s="74"/>
      <c r="N653" s="32"/>
      <c r="O653" s="32"/>
      <c r="P653" s="32"/>
      <c r="AI653" s="3"/>
      <c r="AJ653" s="3"/>
    </row>
    <row r="654" spans="1:36" ht="20.25" customHeight="1">
      <c r="A654" s="180" t="s">
        <v>9</v>
      </c>
      <c r="B654" s="181" t="s">
        <v>100</v>
      </c>
      <c r="C654" s="182"/>
      <c r="D654" s="182"/>
      <c r="E654" s="182"/>
      <c r="F654" s="182"/>
      <c r="G654" s="182"/>
      <c r="H654" s="183" t="s">
        <v>10</v>
      </c>
      <c r="I654" s="177" t="s">
        <v>2</v>
      </c>
      <c r="J654" s="177" t="s">
        <v>3</v>
      </c>
      <c r="K654" s="184" t="s">
        <v>4</v>
      </c>
      <c r="L654" s="177" t="s">
        <v>5</v>
      </c>
      <c r="M654" s="175" t="s">
        <v>6</v>
      </c>
      <c r="N654" s="175" t="s">
        <v>7</v>
      </c>
      <c r="O654" s="177" t="s">
        <v>8</v>
      </c>
      <c r="P654" s="32"/>
      <c r="AI654" s="3"/>
      <c r="AJ654" s="3"/>
    </row>
    <row r="655" spans="1:36" ht="15.75" customHeight="1">
      <c r="A655" s="176"/>
      <c r="B655" s="75" t="s">
        <v>101</v>
      </c>
      <c r="C655" s="75" t="s">
        <v>102</v>
      </c>
      <c r="D655" s="75" t="s">
        <v>103</v>
      </c>
      <c r="E655" s="75" t="s">
        <v>104</v>
      </c>
      <c r="F655" s="75" t="s">
        <v>105</v>
      </c>
      <c r="G655" s="75" t="s">
        <v>106</v>
      </c>
      <c r="H655" s="176"/>
      <c r="I655" s="176"/>
      <c r="J655" s="176"/>
      <c r="K655" s="176"/>
      <c r="L655" s="176"/>
      <c r="M655" s="176"/>
      <c r="N655" s="176"/>
      <c r="O655" s="176"/>
      <c r="P655" s="32"/>
      <c r="AI655" s="3"/>
      <c r="AJ655" s="3"/>
    </row>
    <row r="656" spans="1:36" ht="15.75" customHeight="1">
      <c r="A656" s="75">
        <v>1701</v>
      </c>
      <c r="B656" s="77">
        <v>85</v>
      </c>
      <c r="C656" s="77"/>
      <c r="D656" s="77"/>
      <c r="E656" s="77"/>
      <c r="F656" s="77"/>
      <c r="G656" s="77"/>
      <c r="H656" s="78"/>
      <c r="I656" s="79"/>
      <c r="J656" s="47"/>
      <c r="K656" s="48"/>
      <c r="L656" s="17"/>
      <c r="M656" s="80">
        <f>B656</f>
        <v>85</v>
      </c>
      <c r="N656" s="43"/>
      <c r="O656" s="17"/>
      <c r="P656" s="32"/>
      <c r="AI656" s="3"/>
      <c r="AJ656" s="3"/>
    </row>
    <row r="657" spans="1:36" ht="15.75" customHeight="1">
      <c r="A657" s="75" t="s">
        <v>107</v>
      </c>
      <c r="B657" s="77"/>
      <c r="C657" s="77">
        <v>38</v>
      </c>
      <c r="D657" s="77"/>
      <c r="E657" s="77"/>
      <c r="F657" s="77"/>
      <c r="G657" s="77"/>
      <c r="H657" s="78"/>
      <c r="I657" s="81"/>
      <c r="J657" s="5"/>
      <c r="K657" s="82"/>
      <c r="L657" s="83">
        <f>IF(C657=0,"",C657/B656)</f>
        <v>0.44705882352941179</v>
      </c>
      <c r="M657" s="84">
        <v>43</v>
      </c>
      <c r="N657" s="85">
        <f t="shared" ref="N657:N661" si="121">IF(M657=0,"",M657/M656)</f>
        <v>0.50588235294117645</v>
      </c>
      <c r="O657" s="85">
        <f t="shared" ref="O657:O661" si="122">IF(M657=0,"",100%-N657)</f>
        <v>0.49411764705882355</v>
      </c>
      <c r="P657" s="32"/>
      <c r="AI657" s="3"/>
      <c r="AJ657" s="3"/>
    </row>
    <row r="658" spans="1:36" ht="15.75" customHeight="1">
      <c r="A658" s="75" t="s">
        <v>108</v>
      </c>
      <c r="B658" s="77"/>
      <c r="C658" s="77"/>
      <c r="D658" s="77">
        <v>31</v>
      </c>
      <c r="E658" s="77"/>
      <c r="F658" s="77"/>
      <c r="G658" s="77"/>
      <c r="H658" s="78"/>
      <c r="I658" s="81"/>
      <c r="J658" s="5"/>
      <c r="K658" s="82"/>
      <c r="L658" s="86">
        <f>IF(D658=0,"",D658/C657)</f>
        <v>0.81578947368421051</v>
      </c>
      <c r="M658" s="84">
        <v>37</v>
      </c>
      <c r="N658" s="87">
        <f t="shared" si="121"/>
        <v>0.86046511627906974</v>
      </c>
      <c r="O658" s="87">
        <f t="shared" si="122"/>
        <v>0.13953488372093026</v>
      </c>
      <c r="P658" s="11">
        <f>M658/M656</f>
        <v>0.43529411764705883</v>
      </c>
      <c r="AI658" s="3"/>
      <c r="AJ658" s="3"/>
    </row>
    <row r="659" spans="1:36" ht="15.75" customHeight="1">
      <c r="A659" s="75" t="s">
        <v>109</v>
      </c>
      <c r="B659" s="77"/>
      <c r="C659" s="77"/>
      <c r="D659" s="77"/>
      <c r="E659" s="77">
        <v>24</v>
      </c>
      <c r="F659" s="77"/>
      <c r="G659" s="77"/>
      <c r="H659" s="78"/>
      <c r="I659" s="81"/>
      <c r="J659" s="5"/>
      <c r="K659" s="82"/>
      <c r="L659" s="86">
        <f>IF(E659=0,"",E659/D658)</f>
        <v>0.77419354838709675</v>
      </c>
      <c r="M659" s="84">
        <v>31</v>
      </c>
      <c r="N659" s="87">
        <f t="shared" si="121"/>
        <v>0.83783783783783783</v>
      </c>
      <c r="O659" s="87">
        <f t="shared" si="122"/>
        <v>0.16216216216216217</v>
      </c>
      <c r="P659" s="32"/>
      <c r="AI659" s="3"/>
      <c r="AJ659" s="3"/>
    </row>
    <row r="660" spans="1:36" ht="15.75" customHeight="1">
      <c r="A660" s="75" t="s">
        <v>110</v>
      </c>
      <c r="B660" s="77"/>
      <c r="C660" s="77"/>
      <c r="D660" s="77"/>
      <c r="E660" s="77"/>
      <c r="F660" s="77">
        <v>16</v>
      </c>
      <c r="G660" s="77"/>
      <c r="H660" s="78"/>
      <c r="I660" s="81"/>
      <c r="J660" s="5"/>
      <c r="K660" s="82"/>
      <c r="L660" s="86">
        <f>IF(F660=0,"",F660/E659)</f>
        <v>0.66666666666666663</v>
      </c>
      <c r="M660" s="84">
        <v>27</v>
      </c>
      <c r="N660" s="87">
        <f t="shared" si="121"/>
        <v>0.87096774193548387</v>
      </c>
      <c r="O660" s="87">
        <f t="shared" si="122"/>
        <v>0.12903225806451613</v>
      </c>
      <c r="P660" s="32"/>
      <c r="AI660" s="3"/>
      <c r="AJ660" s="3"/>
    </row>
    <row r="661" spans="1:36" ht="15.75" customHeight="1">
      <c r="A661" s="75">
        <v>1902</v>
      </c>
      <c r="B661" s="77"/>
      <c r="C661" s="77"/>
      <c r="D661" s="77"/>
      <c r="E661" s="77"/>
      <c r="F661" s="77"/>
      <c r="G661" s="77">
        <v>11</v>
      </c>
      <c r="H661" s="78">
        <v>5</v>
      </c>
      <c r="I661" s="81"/>
      <c r="J661" s="5"/>
      <c r="K661" s="82"/>
      <c r="L661" s="86">
        <f>IF(G661=0,"",G661/F660)</f>
        <v>0.6875</v>
      </c>
      <c r="M661" s="88">
        <v>20</v>
      </c>
      <c r="N661" s="87">
        <f t="shared" si="121"/>
        <v>0.7407407407407407</v>
      </c>
      <c r="O661" s="87">
        <f t="shared" si="122"/>
        <v>0.2592592592592593</v>
      </c>
      <c r="P661" s="32"/>
      <c r="AI661" s="3"/>
      <c r="AJ661" s="3"/>
    </row>
    <row r="662" spans="1:36" ht="15.75" customHeight="1">
      <c r="A662" s="89" t="s">
        <v>111</v>
      </c>
      <c r="B662" s="77"/>
      <c r="C662" s="77"/>
      <c r="D662" s="77"/>
      <c r="E662" s="77"/>
      <c r="F662" s="77"/>
      <c r="G662" s="77">
        <v>8</v>
      </c>
      <c r="H662" s="78">
        <v>7</v>
      </c>
      <c r="I662" s="81"/>
      <c r="J662" s="5"/>
      <c r="K662" s="32"/>
      <c r="L662" s="90"/>
      <c r="M662" s="88">
        <v>10</v>
      </c>
      <c r="N662" s="91"/>
      <c r="O662" s="92"/>
      <c r="P662" s="32"/>
      <c r="AI662" s="3"/>
      <c r="AJ662" s="3"/>
    </row>
    <row r="663" spans="1:36" ht="15.75" customHeight="1">
      <c r="A663" s="89" t="s">
        <v>112</v>
      </c>
      <c r="B663" s="77"/>
      <c r="C663" s="77"/>
      <c r="D663" s="77"/>
      <c r="E663" s="77"/>
      <c r="F663" s="77"/>
      <c r="G663" s="77">
        <v>3</v>
      </c>
      <c r="H663" s="78">
        <v>3</v>
      </c>
      <c r="I663" s="81"/>
      <c r="J663" s="5"/>
      <c r="K663" s="32"/>
      <c r="L663" s="90"/>
      <c r="M663" s="88">
        <v>3</v>
      </c>
      <c r="N663" s="91"/>
      <c r="O663" s="92"/>
      <c r="P663" s="32"/>
      <c r="AI663" s="3"/>
      <c r="AJ663" s="3"/>
    </row>
    <row r="664" spans="1:36" ht="15.75" customHeight="1">
      <c r="A664" s="89" t="s">
        <v>113</v>
      </c>
      <c r="B664" s="77"/>
      <c r="C664" s="77"/>
      <c r="D664" s="77"/>
      <c r="E664" s="77"/>
      <c r="F664" s="77"/>
      <c r="G664" s="77">
        <v>1</v>
      </c>
      <c r="H664" s="78"/>
      <c r="I664" s="81"/>
      <c r="J664" s="5"/>
      <c r="K664" s="32"/>
      <c r="L664" s="90"/>
      <c r="M664" s="88">
        <v>1</v>
      </c>
      <c r="N664" s="91"/>
      <c r="O664" s="92"/>
      <c r="P664" s="32"/>
      <c r="AI664" s="3"/>
      <c r="AJ664" s="3"/>
    </row>
    <row r="665" spans="1:36" ht="15.75" customHeight="1">
      <c r="A665" s="89"/>
      <c r="B665" s="77"/>
      <c r="C665" s="77"/>
      <c r="D665" s="77"/>
      <c r="E665" s="77"/>
      <c r="F665" s="77"/>
      <c r="G665" s="77"/>
      <c r="H665" s="78"/>
      <c r="I665" s="93"/>
      <c r="J665" s="70"/>
      <c r="K665" s="69"/>
      <c r="L665" s="94"/>
      <c r="M665" s="88"/>
      <c r="N665" s="95"/>
      <c r="O665" s="96"/>
      <c r="P665" s="32"/>
      <c r="AI665" s="3"/>
      <c r="AJ665" s="3"/>
    </row>
    <row r="666" spans="1:36" ht="18" customHeight="1">
      <c r="A666" s="31"/>
      <c r="B666" s="32"/>
      <c r="C666" s="172" t="s">
        <v>114</v>
      </c>
      <c r="D666" s="173"/>
      <c r="E666" s="173"/>
      <c r="F666" s="173"/>
      <c r="G666" s="174"/>
      <c r="H666" s="97">
        <f>SUM(H656:H665)</f>
        <v>15</v>
      </c>
      <c r="I666" s="98">
        <f>H661/B656</f>
        <v>5.8823529411764705E-2</v>
      </c>
      <c r="J666" s="98">
        <f>IF(H666=0,"",H666/B656)</f>
        <v>0.17647058823529413</v>
      </c>
      <c r="K666" s="98">
        <f>IF(H661=0,"",J666-I666)</f>
        <v>0.11764705882352942</v>
      </c>
      <c r="L666" s="5"/>
      <c r="M666" s="32"/>
      <c r="N666" s="23"/>
      <c r="O666" s="5"/>
      <c r="P666" s="32"/>
      <c r="AI666" s="3"/>
      <c r="AJ666" s="3"/>
    </row>
    <row r="667" spans="1:36" ht="12.75" customHeight="1">
      <c r="I667" s="5"/>
      <c r="J667" s="5"/>
      <c r="L667" s="5"/>
      <c r="M667" s="6"/>
      <c r="N667" s="6"/>
      <c r="O667" s="5"/>
      <c r="AI667" s="3"/>
      <c r="AJ667" s="3"/>
    </row>
    <row r="668" spans="1:36" ht="12.75" customHeight="1">
      <c r="I668" s="5"/>
      <c r="J668" s="5"/>
      <c r="L668" s="5"/>
      <c r="M668" s="6"/>
      <c r="N668" s="6"/>
      <c r="O668" s="5"/>
      <c r="AI668" s="3"/>
      <c r="AJ668" s="3"/>
    </row>
    <row r="669" spans="1:36" ht="26.25" customHeight="1">
      <c r="A669" s="157" t="s">
        <v>99</v>
      </c>
      <c r="C669" s="158"/>
      <c r="D669" s="158"/>
      <c r="E669" s="158"/>
      <c r="F669" s="158"/>
      <c r="G669" s="158"/>
      <c r="H669" s="73">
        <v>1702</v>
      </c>
      <c r="I669" s="74"/>
      <c r="J669" s="74"/>
      <c r="K669" s="74"/>
      <c r="L669" s="74"/>
      <c r="M669" s="74"/>
      <c r="N669" s="32"/>
      <c r="O669" s="32"/>
      <c r="P669" s="32"/>
      <c r="AI669" s="3"/>
      <c r="AJ669" s="3"/>
    </row>
    <row r="670" spans="1:36" ht="20.25" customHeight="1">
      <c r="A670" s="180" t="s">
        <v>9</v>
      </c>
      <c r="B670" s="181" t="s">
        <v>100</v>
      </c>
      <c r="C670" s="182"/>
      <c r="D670" s="182"/>
      <c r="E670" s="182"/>
      <c r="F670" s="182"/>
      <c r="G670" s="182"/>
      <c r="H670" s="183" t="s">
        <v>10</v>
      </c>
      <c r="I670" s="177" t="s">
        <v>2</v>
      </c>
      <c r="J670" s="177" t="s">
        <v>3</v>
      </c>
      <c r="K670" s="184" t="s">
        <v>4</v>
      </c>
      <c r="L670" s="177" t="s">
        <v>5</v>
      </c>
      <c r="M670" s="175" t="s">
        <v>6</v>
      </c>
      <c r="N670" s="175" t="s">
        <v>7</v>
      </c>
      <c r="O670" s="177" t="s">
        <v>8</v>
      </c>
      <c r="P670" s="32"/>
      <c r="AI670" s="3"/>
      <c r="AJ670" s="3"/>
    </row>
    <row r="671" spans="1:36" ht="15.75" customHeight="1">
      <c r="A671" s="176"/>
      <c r="B671" s="75" t="s">
        <v>101</v>
      </c>
      <c r="C671" s="75" t="s">
        <v>102</v>
      </c>
      <c r="D671" s="75" t="s">
        <v>103</v>
      </c>
      <c r="E671" s="75" t="s">
        <v>104</v>
      </c>
      <c r="F671" s="75" t="s">
        <v>105</v>
      </c>
      <c r="G671" s="75" t="s">
        <v>106</v>
      </c>
      <c r="H671" s="176"/>
      <c r="I671" s="176"/>
      <c r="J671" s="176"/>
      <c r="K671" s="176"/>
      <c r="L671" s="176"/>
      <c r="M671" s="176"/>
      <c r="N671" s="176"/>
      <c r="O671" s="176"/>
      <c r="P671" s="32"/>
      <c r="AI671" s="3"/>
      <c r="AJ671" s="3"/>
    </row>
    <row r="672" spans="1:36" ht="15.75" customHeight="1">
      <c r="A672" s="75" t="s">
        <v>107</v>
      </c>
      <c r="B672" s="77">
        <v>653</v>
      </c>
      <c r="C672" s="77"/>
      <c r="D672" s="77"/>
      <c r="E672" s="77"/>
      <c r="F672" s="77"/>
      <c r="G672" s="77"/>
      <c r="H672" s="78"/>
      <c r="I672" s="79"/>
      <c r="J672" s="47"/>
      <c r="K672" s="48"/>
      <c r="L672" s="17"/>
      <c r="M672" s="80">
        <f>B672</f>
        <v>653</v>
      </c>
      <c r="N672" s="43"/>
      <c r="O672" s="17"/>
      <c r="P672" s="32"/>
      <c r="AI672" s="3"/>
      <c r="AJ672" s="3"/>
    </row>
    <row r="673" spans="1:36" ht="15.75" customHeight="1">
      <c r="A673" s="75" t="s">
        <v>108</v>
      </c>
      <c r="B673" s="77"/>
      <c r="C673" s="77">
        <v>440</v>
      </c>
      <c r="D673" s="77"/>
      <c r="E673" s="77"/>
      <c r="F673" s="77"/>
      <c r="G673" s="77"/>
      <c r="H673" s="78"/>
      <c r="I673" s="81"/>
      <c r="J673" s="5"/>
      <c r="K673" s="82"/>
      <c r="L673" s="83">
        <f>IF(C673=0,"",C673/B672)</f>
        <v>0.6738131699846861</v>
      </c>
      <c r="M673" s="84">
        <v>463</v>
      </c>
      <c r="N673" s="85">
        <f t="shared" ref="N673:N677" si="123">IF(M673=0,"",M673/M672)</f>
        <v>0.70903522205206737</v>
      </c>
      <c r="O673" s="85">
        <f t="shared" ref="O673:O677" si="124">IF(M673=0,"",100%-N673)</f>
        <v>0.29096477794793263</v>
      </c>
      <c r="P673" s="32"/>
      <c r="AI673" s="3"/>
      <c r="AJ673" s="3"/>
    </row>
    <row r="674" spans="1:36" ht="15.75" customHeight="1">
      <c r="A674" s="75" t="s">
        <v>109</v>
      </c>
      <c r="B674" s="77"/>
      <c r="C674" s="77"/>
      <c r="D674" s="77">
        <v>387</v>
      </c>
      <c r="E674" s="77"/>
      <c r="F674" s="77"/>
      <c r="G674" s="77"/>
      <c r="H674" s="78"/>
      <c r="I674" s="81"/>
      <c r="J674" s="5"/>
      <c r="K674" s="82"/>
      <c r="L674" s="86">
        <f>IF(D674=0,"",D674/C673)</f>
        <v>0.87954545454545452</v>
      </c>
      <c r="M674" s="84">
        <v>434</v>
      </c>
      <c r="N674" s="87">
        <f t="shared" si="123"/>
        <v>0.93736501079913603</v>
      </c>
      <c r="O674" s="87">
        <f t="shared" si="124"/>
        <v>6.2634989200863966E-2</v>
      </c>
      <c r="P674" s="11">
        <f>M674/M672</f>
        <v>0.66462480857580397</v>
      </c>
      <c r="AI674" s="3"/>
      <c r="AJ674" s="3"/>
    </row>
    <row r="675" spans="1:36" ht="15.75" customHeight="1">
      <c r="A675" s="75" t="s">
        <v>110</v>
      </c>
      <c r="B675" s="77"/>
      <c r="C675" s="77"/>
      <c r="D675" s="77"/>
      <c r="E675" s="77">
        <v>374</v>
      </c>
      <c r="F675" s="77"/>
      <c r="G675" s="77"/>
      <c r="H675" s="78"/>
      <c r="I675" s="81"/>
      <c r="J675" s="5"/>
      <c r="K675" s="82"/>
      <c r="L675" s="86">
        <f>IF(E675=0,"",E675/D674)</f>
        <v>0.96640826873385011</v>
      </c>
      <c r="M675" s="84">
        <v>416</v>
      </c>
      <c r="N675" s="87">
        <f t="shared" si="123"/>
        <v>0.95852534562211977</v>
      </c>
      <c r="O675" s="87">
        <f t="shared" si="124"/>
        <v>4.1474654377880227E-2</v>
      </c>
      <c r="P675" s="32"/>
      <c r="AI675" s="3"/>
      <c r="AJ675" s="3"/>
    </row>
    <row r="676" spans="1:36" ht="15.75" customHeight="1">
      <c r="A676" s="75">
        <v>1902</v>
      </c>
      <c r="B676" s="77"/>
      <c r="C676" s="77"/>
      <c r="D676" s="77"/>
      <c r="E676" s="77"/>
      <c r="F676" s="77">
        <v>331</v>
      </c>
      <c r="G676" s="77"/>
      <c r="H676" s="78"/>
      <c r="I676" s="81"/>
      <c r="J676" s="5"/>
      <c r="K676" s="82"/>
      <c r="L676" s="86">
        <f>IF(F676=0,"",F676/E675)</f>
        <v>0.88502673796791442</v>
      </c>
      <c r="M676" s="84">
        <v>387</v>
      </c>
      <c r="N676" s="87">
        <f t="shared" si="123"/>
        <v>0.93028846153846156</v>
      </c>
      <c r="O676" s="87">
        <f t="shared" si="124"/>
        <v>6.9711538461538436E-2</v>
      </c>
      <c r="P676" s="32"/>
      <c r="AI676" s="3"/>
      <c r="AJ676" s="3"/>
    </row>
    <row r="677" spans="1:36" ht="15.75" customHeight="1">
      <c r="A677" s="75">
        <v>2001</v>
      </c>
      <c r="B677" s="77"/>
      <c r="C677" s="77"/>
      <c r="D677" s="77"/>
      <c r="E677" s="77"/>
      <c r="F677" s="77"/>
      <c r="G677" s="77">
        <v>302</v>
      </c>
      <c r="H677" s="78">
        <v>257</v>
      </c>
      <c r="I677" s="81"/>
      <c r="J677" s="5"/>
      <c r="K677" s="82"/>
      <c r="L677" s="86">
        <f>IF(G677=0,"",G677/F676)</f>
        <v>0.91238670694864044</v>
      </c>
      <c r="M677" s="88">
        <v>366</v>
      </c>
      <c r="N677" s="87">
        <f t="shared" si="123"/>
        <v>0.94573643410852715</v>
      </c>
      <c r="O677" s="87">
        <f t="shared" si="124"/>
        <v>5.4263565891472854E-2</v>
      </c>
      <c r="P677" s="32"/>
      <c r="AI677" s="3"/>
      <c r="AJ677" s="3"/>
    </row>
    <row r="678" spans="1:36" ht="15.75" customHeight="1">
      <c r="A678" s="89" t="s">
        <v>112</v>
      </c>
      <c r="B678" s="77"/>
      <c r="C678" s="77"/>
      <c r="D678" s="77"/>
      <c r="E678" s="77"/>
      <c r="F678" s="77"/>
      <c r="G678" s="77">
        <v>82</v>
      </c>
      <c r="H678" s="78">
        <v>72</v>
      </c>
      <c r="I678" s="81"/>
      <c r="J678" s="5"/>
      <c r="K678" s="32"/>
      <c r="L678" s="90"/>
      <c r="M678" s="88">
        <v>98</v>
      </c>
      <c r="N678" s="91"/>
      <c r="O678" s="92"/>
      <c r="P678" s="32"/>
      <c r="AI678" s="3"/>
      <c r="AJ678" s="3"/>
    </row>
    <row r="679" spans="1:36" ht="15.75" customHeight="1">
      <c r="A679" s="89" t="s">
        <v>113</v>
      </c>
      <c r="B679" s="77"/>
      <c r="C679" s="77"/>
      <c r="D679" s="77"/>
      <c r="E679" s="77"/>
      <c r="F679" s="77"/>
      <c r="G679" s="77">
        <v>29</v>
      </c>
      <c r="H679" s="78">
        <v>23</v>
      </c>
      <c r="I679" s="81"/>
      <c r="J679" s="5"/>
      <c r="K679" s="32"/>
      <c r="L679" s="90"/>
      <c r="M679" s="88">
        <v>32</v>
      </c>
      <c r="N679" s="91"/>
      <c r="O679" s="92"/>
      <c r="P679" s="32"/>
      <c r="AI679" s="3"/>
      <c r="AJ679" s="3"/>
    </row>
    <row r="680" spans="1:36" ht="15.75" customHeight="1">
      <c r="A680" s="89" t="s">
        <v>115</v>
      </c>
      <c r="B680" s="77"/>
      <c r="C680" s="77"/>
      <c r="D680" s="77"/>
      <c r="E680" s="77"/>
      <c r="F680" s="77"/>
      <c r="G680" s="77">
        <v>7</v>
      </c>
      <c r="H680" s="78">
        <v>6</v>
      </c>
      <c r="I680" s="81"/>
      <c r="J680" s="5"/>
      <c r="K680" s="32"/>
      <c r="L680" s="90"/>
      <c r="M680" s="88">
        <v>7</v>
      </c>
      <c r="N680" s="91"/>
      <c r="O680" s="92"/>
      <c r="P680" s="32"/>
      <c r="AI680" s="3"/>
      <c r="AJ680" s="3"/>
    </row>
    <row r="681" spans="1:36" ht="15.75" customHeight="1">
      <c r="A681" s="89"/>
      <c r="B681" s="77"/>
      <c r="C681" s="77"/>
      <c r="D681" s="77"/>
      <c r="E681" s="77"/>
      <c r="F681" s="77"/>
      <c r="G681" s="77"/>
      <c r="H681" s="78"/>
      <c r="I681" s="93"/>
      <c r="J681" s="70"/>
      <c r="K681" s="69"/>
      <c r="L681" s="94"/>
      <c r="M681" s="88"/>
      <c r="N681" s="95"/>
      <c r="O681" s="96"/>
      <c r="P681" s="32"/>
      <c r="AI681" s="3"/>
      <c r="AJ681" s="3"/>
    </row>
    <row r="682" spans="1:36" ht="18" customHeight="1">
      <c r="A682" s="31"/>
      <c r="B682" s="32"/>
      <c r="C682" s="172" t="s">
        <v>114</v>
      </c>
      <c r="D682" s="173"/>
      <c r="E682" s="173"/>
      <c r="F682" s="173"/>
      <c r="G682" s="174"/>
      <c r="H682" s="97">
        <f>SUM(H672:H681)</f>
        <v>358</v>
      </c>
      <c r="I682" s="98">
        <f>IF(H677=0,"",H677/B672)</f>
        <v>0.39356814701378257</v>
      </c>
      <c r="J682" s="98">
        <f>IF(H682=0,"",H682/B672)</f>
        <v>0.5482388973966309</v>
      </c>
      <c r="K682" s="98">
        <f>IF(H677=0,"",J682-I682)</f>
        <v>0.15467075038284833</v>
      </c>
      <c r="L682" s="5"/>
      <c r="M682" s="32"/>
      <c r="N682" s="23"/>
      <c r="O682" s="5"/>
      <c r="P682" s="32"/>
      <c r="AI682" s="3"/>
      <c r="AJ682" s="3"/>
    </row>
    <row r="683" spans="1:36" ht="12.75" customHeight="1">
      <c r="I683" s="5"/>
      <c r="J683" s="5"/>
      <c r="L683" s="5"/>
      <c r="M683" s="6"/>
      <c r="N683" s="6"/>
      <c r="O683" s="5"/>
      <c r="AI683" s="3"/>
      <c r="AJ683" s="3"/>
    </row>
    <row r="684" spans="1:36" ht="12.75" customHeight="1">
      <c r="I684" s="5"/>
      <c r="J684" s="5"/>
      <c r="L684" s="5"/>
      <c r="M684" s="6"/>
      <c r="N684" s="6"/>
      <c r="O684" s="5"/>
      <c r="AI684" s="3"/>
      <c r="AJ684" s="3"/>
    </row>
    <row r="685" spans="1:36" ht="26.25" customHeight="1">
      <c r="A685" s="157" t="s">
        <v>99</v>
      </c>
      <c r="C685" s="158"/>
      <c r="D685" s="158"/>
      <c r="E685" s="158"/>
      <c r="F685" s="158"/>
      <c r="G685" s="158"/>
      <c r="H685" s="73">
        <v>1801</v>
      </c>
      <c r="I685" s="74"/>
      <c r="J685" s="74"/>
      <c r="K685" s="74"/>
      <c r="L685" s="74"/>
      <c r="M685" s="74"/>
      <c r="N685" s="32"/>
      <c r="O685" s="32"/>
      <c r="P685" s="32"/>
      <c r="AI685" s="3"/>
      <c r="AJ685" s="3"/>
    </row>
    <row r="686" spans="1:36" ht="20.25" customHeight="1">
      <c r="A686" s="180" t="s">
        <v>9</v>
      </c>
      <c r="B686" s="181" t="s">
        <v>100</v>
      </c>
      <c r="C686" s="182"/>
      <c r="D686" s="182"/>
      <c r="E686" s="182"/>
      <c r="F686" s="182"/>
      <c r="G686" s="182"/>
      <c r="H686" s="183" t="s">
        <v>10</v>
      </c>
      <c r="I686" s="177" t="s">
        <v>2</v>
      </c>
      <c r="J686" s="177" t="s">
        <v>3</v>
      </c>
      <c r="K686" s="184" t="s">
        <v>4</v>
      </c>
      <c r="L686" s="177" t="s">
        <v>5</v>
      </c>
      <c r="M686" s="175" t="s">
        <v>6</v>
      </c>
      <c r="N686" s="175" t="s">
        <v>7</v>
      </c>
      <c r="O686" s="177" t="s">
        <v>8</v>
      </c>
      <c r="P686" s="32"/>
      <c r="AI686" s="3"/>
      <c r="AJ686" s="3"/>
    </row>
    <row r="687" spans="1:36" ht="15.75" customHeight="1">
      <c r="A687" s="176"/>
      <c r="B687" s="75" t="s">
        <v>101</v>
      </c>
      <c r="C687" s="75" t="s">
        <v>102</v>
      </c>
      <c r="D687" s="75" t="s">
        <v>103</v>
      </c>
      <c r="E687" s="75" t="s">
        <v>104</v>
      </c>
      <c r="F687" s="75" t="s">
        <v>105</v>
      </c>
      <c r="G687" s="75" t="s">
        <v>106</v>
      </c>
      <c r="H687" s="176"/>
      <c r="I687" s="176"/>
      <c r="J687" s="176"/>
      <c r="K687" s="176"/>
      <c r="L687" s="176"/>
      <c r="M687" s="176"/>
      <c r="N687" s="176"/>
      <c r="O687" s="176"/>
      <c r="P687" s="32"/>
      <c r="AI687" s="3"/>
      <c r="AJ687" s="3"/>
    </row>
    <row r="688" spans="1:36" ht="15.75" customHeight="1">
      <c r="A688" s="75">
        <v>1801</v>
      </c>
      <c r="B688" s="77">
        <v>62</v>
      </c>
      <c r="C688" s="77"/>
      <c r="D688" s="77"/>
      <c r="E688" s="77"/>
      <c r="F688" s="77"/>
      <c r="G688" s="77"/>
      <c r="H688" s="78"/>
      <c r="I688" s="79"/>
      <c r="J688" s="47"/>
      <c r="K688" s="48"/>
      <c r="L688" s="17"/>
      <c r="M688" s="80">
        <f>B688</f>
        <v>62</v>
      </c>
      <c r="N688" s="43"/>
      <c r="O688" s="17"/>
      <c r="P688" s="32"/>
      <c r="AI688" s="3"/>
      <c r="AJ688" s="3"/>
    </row>
    <row r="689" spans="1:36" ht="15.75" customHeight="1">
      <c r="A689" s="75">
        <v>1802</v>
      </c>
      <c r="B689" s="77"/>
      <c r="C689" s="77">
        <v>24</v>
      </c>
      <c r="D689" s="77"/>
      <c r="E689" s="77"/>
      <c r="F689" s="77"/>
      <c r="G689" s="77"/>
      <c r="H689" s="78"/>
      <c r="I689" s="81"/>
      <c r="J689" s="5"/>
      <c r="K689" s="82"/>
      <c r="L689" s="83">
        <f>IF(C689=0,"",C689/B688)</f>
        <v>0.38709677419354838</v>
      </c>
      <c r="M689" s="84">
        <v>25</v>
      </c>
      <c r="N689" s="85">
        <f t="shared" ref="N689:N693" si="125">IF(M689=0,"",M689/M688)</f>
        <v>0.40322580645161288</v>
      </c>
      <c r="O689" s="85">
        <f t="shared" ref="O689:O693" si="126">IF(M689=0,"",100%-N689)</f>
        <v>0.59677419354838712</v>
      </c>
      <c r="P689" s="32"/>
      <c r="AI689" s="3"/>
      <c r="AJ689" s="3"/>
    </row>
    <row r="690" spans="1:36" ht="15.75" customHeight="1">
      <c r="A690" s="75">
        <v>1901</v>
      </c>
      <c r="B690" s="77"/>
      <c r="C690" s="77"/>
      <c r="D690" s="77">
        <v>17</v>
      </c>
      <c r="E690" s="77"/>
      <c r="F690" s="77"/>
      <c r="G690" s="77"/>
      <c r="H690" s="78"/>
      <c r="I690" s="81"/>
      <c r="J690" s="5"/>
      <c r="K690" s="82"/>
      <c r="L690" s="86">
        <f>IF(D690=0,"",D690/C689)</f>
        <v>0.70833333333333337</v>
      </c>
      <c r="M690" s="84">
        <v>20</v>
      </c>
      <c r="N690" s="87">
        <f t="shared" si="125"/>
        <v>0.8</v>
      </c>
      <c r="O690" s="87">
        <f t="shared" si="126"/>
        <v>0.19999999999999996</v>
      </c>
      <c r="P690" s="11">
        <f>M690/M688</f>
        <v>0.32258064516129031</v>
      </c>
      <c r="AI690" s="3"/>
      <c r="AJ690" s="3"/>
    </row>
    <row r="691" spans="1:36" ht="15.75" customHeight="1">
      <c r="A691" s="75">
        <v>1902</v>
      </c>
      <c r="B691" s="77"/>
      <c r="C691" s="77"/>
      <c r="D691" s="77"/>
      <c r="E691" s="77">
        <v>12</v>
      </c>
      <c r="F691" s="77"/>
      <c r="G691" s="77"/>
      <c r="H691" s="78"/>
      <c r="I691" s="81"/>
      <c r="J691" s="5"/>
      <c r="K691" s="82"/>
      <c r="L691" s="86">
        <f>IF(E691=0,"",E691/D690)</f>
        <v>0.70588235294117652</v>
      </c>
      <c r="M691" s="84">
        <v>15</v>
      </c>
      <c r="N691" s="87">
        <f t="shared" si="125"/>
        <v>0.75</v>
      </c>
      <c r="O691" s="87">
        <f t="shared" si="126"/>
        <v>0.25</v>
      </c>
      <c r="P691" s="32"/>
      <c r="AI691" s="3"/>
      <c r="AJ691" s="3"/>
    </row>
    <row r="692" spans="1:36" ht="15.75" customHeight="1">
      <c r="A692" s="75">
        <v>2001</v>
      </c>
      <c r="B692" s="77"/>
      <c r="C692" s="77"/>
      <c r="D692" s="77"/>
      <c r="E692" s="77"/>
      <c r="F692" s="77">
        <v>7</v>
      </c>
      <c r="G692" s="77"/>
      <c r="H692" s="78"/>
      <c r="I692" s="81"/>
      <c r="J692" s="5"/>
      <c r="K692" s="82"/>
      <c r="L692" s="86">
        <f>IF(F692=0,"",F692/E691)</f>
        <v>0.58333333333333337</v>
      </c>
      <c r="M692" s="84">
        <v>15</v>
      </c>
      <c r="N692" s="87">
        <f t="shared" si="125"/>
        <v>1</v>
      </c>
      <c r="O692" s="87">
        <f t="shared" si="126"/>
        <v>0</v>
      </c>
      <c r="P692" s="32"/>
      <c r="AI692" s="3"/>
      <c r="AJ692" s="3"/>
    </row>
    <row r="693" spans="1:36" ht="15.75" customHeight="1">
      <c r="A693" s="75">
        <v>2002</v>
      </c>
      <c r="B693" s="77"/>
      <c r="C693" s="77"/>
      <c r="D693" s="77"/>
      <c r="E693" s="77"/>
      <c r="F693" s="77"/>
      <c r="G693" s="77">
        <v>7</v>
      </c>
      <c r="H693" s="78">
        <v>4</v>
      </c>
      <c r="I693" s="81"/>
      <c r="J693" s="5"/>
      <c r="K693" s="82"/>
      <c r="L693" s="86">
        <f>IF(G693=0,"",G693/F692)</f>
        <v>1</v>
      </c>
      <c r="M693" s="88">
        <v>14</v>
      </c>
      <c r="N693" s="87">
        <f t="shared" si="125"/>
        <v>0.93333333333333335</v>
      </c>
      <c r="O693" s="87">
        <f t="shared" si="126"/>
        <v>6.6666666666666652E-2</v>
      </c>
      <c r="P693" s="32"/>
      <c r="AI693" s="3"/>
      <c r="AJ693" s="3"/>
    </row>
    <row r="694" spans="1:36" ht="15.75" customHeight="1">
      <c r="A694" s="89" t="s">
        <v>113</v>
      </c>
      <c r="B694" s="77"/>
      <c r="C694" s="77"/>
      <c r="D694" s="77"/>
      <c r="E694" s="77"/>
      <c r="F694" s="77"/>
      <c r="G694" s="77">
        <v>6</v>
      </c>
      <c r="H694" s="78">
        <v>5</v>
      </c>
      <c r="I694" s="81"/>
      <c r="J694" s="5"/>
      <c r="K694" s="32"/>
      <c r="L694" s="90"/>
      <c r="M694" s="88">
        <v>10</v>
      </c>
      <c r="N694" s="91"/>
      <c r="O694" s="92"/>
      <c r="P694" s="32"/>
      <c r="AI694" s="3"/>
      <c r="AJ694" s="3"/>
    </row>
    <row r="695" spans="1:36" ht="15.75" customHeight="1">
      <c r="A695" s="89" t="s">
        <v>115</v>
      </c>
      <c r="B695" s="77"/>
      <c r="C695" s="77"/>
      <c r="D695" s="77"/>
      <c r="E695" s="77"/>
      <c r="F695" s="77"/>
      <c r="G695" s="77">
        <v>3</v>
      </c>
      <c r="H695" s="78">
        <v>2</v>
      </c>
      <c r="I695" s="81"/>
      <c r="J695" s="5"/>
      <c r="K695" s="32"/>
      <c r="L695" s="90"/>
      <c r="M695" s="88">
        <v>4</v>
      </c>
      <c r="N695" s="91"/>
      <c r="O695" s="92"/>
      <c r="P695" s="32"/>
      <c r="AI695" s="3"/>
      <c r="AJ695" s="3"/>
    </row>
    <row r="696" spans="1:36" ht="15.75" customHeight="1">
      <c r="A696" s="89" t="s">
        <v>116</v>
      </c>
      <c r="B696" s="77"/>
      <c r="C696" s="77"/>
      <c r="D696" s="77"/>
      <c r="E696" s="77"/>
      <c r="F696" s="77"/>
      <c r="G696" s="77">
        <v>2</v>
      </c>
      <c r="H696" s="78">
        <v>1</v>
      </c>
      <c r="I696" s="81"/>
      <c r="J696" s="5"/>
      <c r="K696" s="32"/>
      <c r="L696" s="90"/>
      <c r="M696" s="88">
        <v>2</v>
      </c>
      <c r="N696" s="91"/>
      <c r="O696" s="92"/>
      <c r="P696" s="32"/>
      <c r="AI696" s="3"/>
      <c r="AJ696" s="3"/>
    </row>
    <row r="697" spans="1:36" ht="15.75" customHeight="1">
      <c r="A697" s="89" t="s">
        <v>117</v>
      </c>
      <c r="B697" s="77"/>
      <c r="C697" s="77"/>
      <c r="D697" s="77"/>
      <c r="E697" s="77"/>
      <c r="F697" s="77"/>
      <c r="G697" s="77">
        <v>1</v>
      </c>
      <c r="H697" s="108">
        <v>1</v>
      </c>
      <c r="I697" s="93"/>
      <c r="J697" s="70"/>
      <c r="K697" s="69"/>
      <c r="L697" s="94"/>
      <c r="M697" s="88">
        <v>1</v>
      </c>
      <c r="N697" s="95"/>
      <c r="O697" s="96"/>
      <c r="P697" s="32"/>
      <c r="AI697" s="3"/>
      <c r="AJ697" s="3"/>
    </row>
    <row r="698" spans="1:36" ht="18" customHeight="1">
      <c r="A698" s="31"/>
      <c r="B698" s="32"/>
      <c r="C698" s="172" t="s">
        <v>114</v>
      </c>
      <c r="D698" s="173"/>
      <c r="E698" s="173"/>
      <c r="F698" s="173"/>
      <c r="G698" s="174"/>
      <c r="H698" s="97">
        <f>SUM(H688:H697)</f>
        <v>13</v>
      </c>
      <c r="I698" s="98">
        <f>IF(H693=0,"",H693/B688)</f>
        <v>6.4516129032258063E-2</v>
      </c>
      <c r="J698" s="98">
        <f>IF(H698=0,"",H698/B688)</f>
        <v>0.20967741935483872</v>
      </c>
      <c r="K698" s="98">
        <f>IF(H696=0,"",J698-I698)</f>
        <v>0.14516129032258066</v>
      </c>
      <c r="L698" s="5"/>
      <c r="M698" s="32"/>
      <c r="N698" s="23"/>
      <c r="O698" s="5"/>
      <c r="P698" s="32"/>
      <c r="AI698" s="3"/>
      <c r="AJ698" s="3"/>
    </row>
    <row r="699" spans="1:36" ht="12.75" customHeight="1">
      <c r="I699" s="5"/>
      <c r="J699" s="5"/>
      <c r="L699" s="5"/>
      <c r="M699" s="6"/>
      <c r="N699" s="6"/>
      <c r="O699" s="5"/>
      <c r="AI699" s="3"/>
      <c r="AJ699" s="3"/>
    </row>
    <row r="700" spans="1:36" ht="12.75" customHeight="1">
      <c r="I700" s="5"/>
      <c r="J700" s="5"/>
      <c r="L700" s="5"/>
      <c r="M700" s="6"/>
      <c r="N700" s="6"/>
      <c r="O700" s="5"/>
      <c r="AI700" s="3"/>
      <c r="AJ700" s="3"/>
    </row>
    <row r="701" spans="1:36" ht="26.25" customHeight="1">
      <c r="A701" s="157" t="s">
        <v>99</v>
      </c>
      <c r="C701" s="158"/>
      <c r="D701" s="158"/>
      <c r="E701" s="158"/>
      <c r="F701" s="158"/>
      <c r="G701" s="158"/>
      <c r="H701" s="73">
        <v>1802</v>
      </c>
      <c r="I701" s="74"/>
      <c r="J701" s="74"/>
      <c r="K701" s="74"/>
      <c r="L701" s="74"/>
      <c r="M701" s="74"/>
      <c r="N701" s="32"/>
      <c r="O701" s="32"/>
      <c r="P701" s="32"/>
      <c r="AI701" s="3"/>
      <c r="AJ701" s="3"/>
    </row>
    <row r="702" spans="1:36" ht="20.25" customHeight="1">
      <c r="A702" s="180" t="s">
        <v>9</v>
      </c>
      <c r="B702" s="181" t="s">
        <v>100</v>
      </c>
      <c r="C702" s="182"/>
      <c r="D702" s="182"/>
      <c r="E702" s="182"/>
      <c r="F702" s="182"/>
      <c r="G702" s="182"/>
      <c r="H702" s="183" t="s">
        <v>10</v>
      </c>
      <c r="I702" s="177" t="s">
        <v>2</v>
      </c>
      <c r="J702" s="177" t="s">
        <v>3</v>
      </c>
      <c r="K702" s="184" t="s">
        <v>4</v>
      </c>
      <c r="L702" s="177" t="s">
        <v>5</v>
      </c>
      <c r="M702" s="175" t="s">
        <v>6</v>
      </c>
      <c r="N702" s="175" t="s">
        <v>7</v>
      </c>
      <c r="O702" s="177" t="s">
        <v>8</v>
      </c>
      <c r="P702" s="32"/>
      <c r="AI702" s="3"/>
      <c r="AJ702" s="3"/>
    </row>
    <row r="703" spans="1:36" ht="15.75" customHeight="1">
      <c r="A703" s="176"/>
      <c r="B703" s="75" t="s">
        <v>101</v>
      </c>
      <c r="C703" s="75" t="s">
        <v>102</v>
      </c>
      <c r="D703" s="75" t="s">
        <v>103</v>
      </c>
      <c r="E703" s="75" t="s">
        <v>104</v>
      </c>
      <c r="F703" s="75" t="s">
        <v>105</v>
      </c>
      <c r="G703" s="75" t="s">
        <v>106</v>
      </c>
      <c r="H703" s="176"/>
      <c r="I703" s="176"/>
      <c r="J703" s="176"/>
      <c r="K703" s="176"/>
      <c r="L703" s="176"/>
      <c r="M703" s="176"/>
      <c r="N703" s="176"/>
      <c r="O703" s="176"/>
      <c r="P703" s="32"/>
      <c r="AI703" s="3"/>
      <c r="AJ703" s="3"/>
    </row>
    <row r="704" spans="1:36" ht="15.75" customHeight="1">
      <c r="A704" s="75">
        <v>1802</v>
      </c>
      <c r="B704" s="77">
        <v>701</v>
      </c>
      <c r="C704" s="77"/>
      <c r="D704" s="77"/>
      <c r="E704" s="77"/>
      <c r="F704" s="77"/>
      <c r="G704" s="77"/>
      <c r="H704" s="78"/>
      <c r="I704" s="79"/>
      <c r="J704" s="47"/>
      <c r="K704" s="48"/>
      <c r="L704" s="17"/>
      <c r="M704" s="80">
        <f>B704</f>
        <v>701</v>
      </c>
      <c r="N704" s="43"/>
      <c r="O704" s="17"/>
      <c r="P704" s="32"/>
      <c r="AI704" s="3"/>
      <c r="AJ704" s="3"/>
    </row>
    <row r="705" spans="1:36" ht="15.75" customHeight="1">
      <c r="A705" s="75">
        <v>1901</v>
      </c>
      <c r="B705" s="77"/>
      <c r="C705" s="77">
        <v>503</v>
      </c>
      <c r="D705" s="77"/>
      <c r="E705" s="77"/>
      <c r="F705" s="77"/>
      <c r="G705" s="77"/>
      <c r="H705" s="78"/>
      <c r="I705" s="81"/>
      <c r="J705" s="5"/>
      <c r="K705" s="82"/>
      <c r="L705" s="83">
        <f>IF(C705=0,"",C705/B704)</f>
        <v>0.71754636233951496</v>
      </c>
      <c r="M705" s="84">
        <v>527</v>
      </c>
      <c r="N705" s="85">
        <f t="shared" ref="N705:N709" si="127">IF(M705=0,"",M705/M704)</f>
        <v>0.75178316690442226</v>
      </c>
      <c r="O705" s="85">
        <f t="shared" ref="O705:O709" si="128">IF(M705=0,"",100%-N705)</f>
        <v>0.24821683309557774</v>
      </c>
      <c r="P705" s="32"/>
      <c r="AI705" s="3"/>
      <c r="AJ705" s="3"/>
    </row>
    <row r="706" spans="1:36" ht="15.75" customHeight="1">
      <c r="A706" s="75">
        <v>1902</v>
      </c>
      <c r="B706" s="77"/>
      <c r="C706" s="77"/>
      <c r="D706" s="77">
        <v>448</v>
      </c>
      <c r="E706" s="77"/>
      <c r="F706" s="77"/>
      <c r="G706" s="77"/>
      <c r="H706" s="78"/>
      <c r="I706" s="81"/>
      <c r="J706" s="5"/>
      <c r="K706" s="82"/>
      <c r="L706" s="86">
        <f>IF(D706=0,"",D706/C705)</f>
        <v>0.89065606361829031</v>
      </c>
      <c r="M706" s="84">
        <v>500</v>
      </c>
      <c r="N706" s="87">
        <f t="shared" si="127"/>
        <v>0.94876660341555974</v>
      </c>
      <c r="O706" s="87">
        <f t="shared" si="128"/>
        <v>5.1233396584440261E-2</v>
      </c>
      <c r="P706" s="11">
        <f>M706/M704</f>
        <v>0.71326676176890158</v>
      </c>
      <c r="AI706" s="3"/>
      <c r="AJ706" s="3"/>
    </row>
    <row r="707" spans="1:36" ht="15.75" customHeight="1">
      <c r="A707" s="75">
        <v>2001</v>
      </c>
      <c r="B707" s="77"/>
      <c r="C707" s="77"/>
      <c r="D707" s="77"/>
      <c r="E707" s="77">
        <v>404</v>
      </c>
      <c r="F707" s="77"/>
      <c r="G707" s="77"/>
      <c r="H707" s="78"/>
      <c r="I707" s="81"/>
      <c r="J707" s="5"/>
      <c r="K707" s="82"/>
      <c r="L707" s="86">
        <f>IF(E707=0,"",E707/D706)</f>
        <v>0.9017857142857143</v>
      </c>
      <c r="M707" s="84">
        <v>479</v>
      </c>
      <c r="N707" s="87">
        <f t="shared" si="127"/>
        <v>0.95799999999999996</v>
      </c>
      <c r="O707" s="87">
        <f t="shared" si="128"/>
        <v>4.2000000000000037E-2</v>
      </c>
      <c r="P707" s="32"/>
      <c r="AI707" s="3"/>
      <c r="AJ707" s="3"/>
    </row>
    <row r="708" spans="1:36" ht="15.75" customHeight="1">
      <c r="A708" s="75">
        <v>2002</v>
      </c>
      <c r="B708" s="77"/>
      <c r="C708" s="77"/>
      <c r="D708" s="77"/>
      <c r="E708" s="77"/>
      <c r="F708" s="77">
        <v>404</v>
      </c>
      <c r="G708" s="77"/>
      <c r="H708" s="78"/>
      <c r="I708" s="81"/>
      <c r="J708" s="5"/>
      <c r="K708" s="82"/>
      <c r="L708" s="86">
        <f>IF(F708=0,"",F708/E707)</f>
        <v>1</v>
      </c>
      <c r="M708" s="84">
        <v>479</v>
      </c>
      <c r="N708" s="87">
        <f t="shared" si="127"/>
        <v>1</v>
      </c>
      <c r="O708" s="87">
        <f t="shared" si="128"/>
        <v>0</v>
      </c>
      <c r="P708" s="32"/>
      <c r="AI708" s="3"/>
      <c r="AJ708" s="3"/>
    </row>
    <row r="709" spans="1:36" ht="15.75" customHeight="1">
      <c r="A709" s="75">
        <v>2101</v>
      </c>
      <c r="B709" s="77"/>
      <c r="C709" s="77"/>
      <c r="D709" s="77"/>
      <c r="E709" s="77"/>
      <c r="F709" s="77"/>
      <c r="G709" s="77">
        <v>387</v>
      </c>
      <c r="H709" s="78">
        <v>300</v>
      </c>
      <c r="I709" s="81"/>
      <c r="J709" s="5"/>
      <c r="K709" s="82"/>
      <c r="L709" s="86">
        <f>IF(G709=0,"",G709/F708)</f>
        <v>0.95792079207920788</v>
      </c>
      <c r="M709" s="88">
        <v>479</v>
      </c>
      <c r="N709" s="87">
        <f t="shared" si="127"/>
        <v>1</v>
      </c>
      <c r="O709" s="87">
        <f t="shared" si="128"/>
        <v>0</v>
      </c>
      <c r="P709" s="32"/>
      <c r="AI709" s="3"/>
      <c r="AJ709" s="3"/>
    </row>
    <row r="710" spans="1:36" ht="15.75" customHeight="1">
      <c r="A710" s="89" t="s">
        <v>115</v>
      </c>
      <c r="B710" s="77"/>
      <c r="C710" s="77"/>
      <c r="D710" s="77"/>
      <c r="E710" s="77"/>
      <c r="F710" s="77"/>
      <c r="G710" s="77">
        <v>105</v>
      </c>
      <c r="H710" s="78">
        <v>61</v>
      </c>
      <c r="I710" s="81"/>
      <c r="J710" s="5"/>
      <c r="K710" s="32"/>
      <c r="L710" s="90"/>
      <c r="M710" s="88">
        <v>113</v>
      </c>
      <c r="N710" s="91"/>
      <c r="O710" s="92"/>
      <c r="P710" s="32"/>
      <c r="AI710" s="3"/>
      <c r="AJ710" s="3"/>
    </row>
    <row r="711" spans="1:36" ht="15.75" customHeight="1">
      <c r="A711" s="89" t="s">
        <v>116</v>
      </c>
      <c r="B711" s="77"/>
      <c r="C711" s="77"/>
      <c r="D711" s="77"/>
      <c r="E711" s="77"/>
      <c r="F711" s="77"/>
      <c r="G711" s="77">
        <v>39</v>
      </c>
      <c r="H711" s="78">
        <v>27</v>
      </c>
      <c r="I711" s="81"/>
      <c r="J711" s="5"/>
      <c r="K711" s="32"/>
      <c r="L711" s="90"/>
      <c r="M711" s="88">
        <v>41</v>
      </c>
      <c r="N711" s="91"/>
      <c r="O711" s="92"/>
      <c r="P711" s="32"/>
      <c r="AI711" s="3"/>
      <c r="AJ711" s="3"/>
    </row>
    <row r="712" spans="1:36" ht="15.75" customHeight="1">
      <c r="A712" s="89" t="s">
        <v>117</v>
      </c>
      <c r="B712" s="77"/>
      <c r="C712" s="77"/>
      <c r="D712" s="77"/>
      <c r="E712" s="77"/>
      <c r="F712" s="77"/>
      <c r="G712" s="77">
        <v>1</v>
      </c>
      <c r="H712" s="108">
        <v>1</v>
      </c>
      <c r="I712" s="81"/>
      <c r="J712" s="5"/>
      <c r="K712" s="32"/>
      <c r="L712" s="90"/>
      <c r="M712" s="88">
        <v>1</v>
      </c>
      <c r="N712" s="91"/>
      <c r="O712" s="92"/>
      <c r="P712" s="32"/>
      <c r="AI712" s="3"/>
      <c r="AJ712" s="3"/>
    </row>
    <row r="713" spans="1:36" ht="15.75" customHeight="1">
      <c r="A713" s="89"/>
      <c r="B713" s="77"/>
      <c r="C713" s="77"/>
      <c r="D713" s="77"/>
      <c r="E713" s="77"/>
      <c r="F713" s="77"/>
      <c r="G713" s="77"/>
      <c r="H713" s="78"/>
      <c r="I713" s="93"/>
      <c r="J713" s="70"/>
      <c r="K713" s="69"/>
      <c r="L713" s="94"/>
      <c r="M713" s="88"/>
      <c r="N713" s="95"/>
      <c r="O713" s="96"/>
      <c r="P713" s="32"/>
      <c r="AI713" s="3"/>
      <c r="AJ713" s="3"/>
    </row>
    <row r="714" spans="1:36" ht="18" customHeight="1">
      <c r="A714" s="31"/>
      <c r="B714" s="32"/>
      <c r="C714" s="172" t="s">
        <v>114</v>
      </c>
      <c r="D714" s="173"/>
      <c r="E714" s="173"/>
      <c r="F714" s="173"/>
      <c r="G714" s="174"/>
      <c r="H714" s="97">
        <f>SUM(H704:H713)</f>
        <v>389</v>
      </c>
      <c r="I714" s="98">
        <f>IF(H709=0,"",H709/B704)</f>
        <v>0.42796005706134094</v>
      </c>
      <c r="J714" s="98">
        <f>IF(H714=0,"",H714/B704)</f>
        <v>0.55492154065620547</v>
      </c>
      <c r="K714" s="98">
        <f>J714-I714</f>
        <v>0.12696148359486453</v>
      </c>
      <c r="L714" s="5"/>
      <c r="M714" s="32"/>
      <c r="N714" s="23"/>
      <c r="O714" s="5"/>
      <c r="P714" s="32"/>
      <c r="AI714" s="3"/>
      <c r="AJ714" s="3"/>
    </row>
    <row r="715" spans="1:36" ht="12.75" customHeight="1">
      <c r="I715" s="5"/>
      <c r="J715" s="5"/>
      <c r="L715" s="5"/>
      <c r="M715" s="6"/>
      <c r="N715" s="6"/>
      <c r="O715" s="5"/>
      <c r="AI715" s="3"/>
      <c r="AJ715" s="3"/>
    </row>
    <row r="716" spans="1:36" ht="12.75" customHeight="1">
      <c r="I716" s="5"/>
      <c r="J716" s="5"/>
      <c r="L716" s="5"/>
      <c r="M716" s="6"/>
      <c r="N716" s="6"/>
      <c r="O716" s="5"/>
      <c r="AI716" s="3"/>
      <c r="AJ716" s="3"/>
    </row>
    <row r="717" spans="1:36" ht="26.25" customHeight="1">
      <c r="A717" s="157" t="s">
        <v>99</v>
      </c>
      <c r="C717" s="158"/>
      <c r="D717" s="158"/>
      <c r="E717" s="158"/>
      <c r="F717" s="158"/>
      <c r="G717" s="158"/>
      <c r="H717" s="73">
        <v>1901</v>
      </c>
      <c r="I717" s="74"/>
      <c r="J717" s="74"/>
      <c r="K717" s="74"/>
      <c r="L717" s="74"/>
      <c r="M717" s="74"/>
      <c r="N717" s="32"/>
      <c r="O717" s="32"/>
      <c r="P717" s="32"/>
      <c r="AI717" s="3"/>
      <c r="AJ717" s="3"/>
    </row>
    <row r="718" spans="1:36" ht="20.25" customHeight="1">
      <c r="A718" s="180" t="s">
        <v>9</v>
      </c>
      <c r="B718" s="181" t="s">
        <v>100</v>
      </c>
      <c r="C718" s="182"/>
      <c r="D718" s="182"/>
      <c r="E718" s="182"/>
      <c r="F718" s="182"/>
      <c r="G718" s="182"/>
      <c r="H718" s="183" t="s">
        <v>10</v>
      </c>
      <c r="I718" s="177" t="s">
        <v>2</v>
      </c>
      <c r="J718" s="177" t="s">
        <v>3</v>
      </c>
      <c r="K718" s="184" t="s">
        <v>4</v>
      </c>
      <c r="L718" s="177" t="s">
        <v>5</v>
      </c>
      <c r="M718" s="175" t="s">
        <v>6</v>
      </c>
      <c r="N718" s="175" t="s">
        <v>7</v>
      </c>
      <c r="O718" s="177" t="s">
        <v>8</v>
      </c>
      <c r="P718" s="32"/>
      <c r="AI718" s="3"/>
      <c r="AJ718" s="3"/>
    </row>
    <row r="719" spans="1:36" ht="15.75" customHeight="1">
      <c r="A719" s="176"/>
      <c r="B719" s="75" t="s">
        <v>101</v>
      </c>
      <c r="C719" s="75" t="s">
        <v>102</v>
      </c>
      <c r="D719" s="75" t="s">
        <v>103</v>
      </c>
      <c r="E719" s="75" t="s">
        <v>104</v>
      </c>
      <c r="F719" s="75" t="s">
        <v>105</v>
      </c>
      <c r="G719" s="75" t="s">
        <v>106</v>
      </c>
      <c r="H719" s="176"/>
      <c r="I719" s="176"/>
      <c r="J719" s="176"/>
      <c r="K719" s="176"/>
      <c r="L719" s="176"/>
      <c r="M719" s="176"/>
      <c r="N719" s="176"/>
      <c r="O719" s="176"/>
      <c r="P719" s="32"/>
      <c r="AI719" s="3"/>
      <c r="AJ719" s="3"/>
    </row>
    <row r="720" spans="1:36" ht="15.75" customHeight="1">
      <c r="A720" s="75">
        <v>1901</v>
      </c>
      <c r="B720" s="77">
        <v>36</v>
      </c>
      <c r="C720" s="77"/>
      <c r="D720" s="77"/>
      <c r="E720" s="77"/>
      <c r="F720" s="77"/>
      <c r="G720" s="77"/>
      <c r="H720" s="78"/>
      <c r="I720" s="79"/>
      <c r="J720" s="47"/>
      <c r="K720" s="48"/>
      <c r="L720" s="17"/>
      <c r="M720" s="80">
        <f>B720</f>
        <v>36</v>
      </c>
      <c r="N720" s="43"/>
      <c r="O720" s="17"/>
      <c r="P720" s="32"/>
      <c r="AI720" s="3"/>
      <c r="AJ720" s="3"/>
    </row>
    <row r="721" spans="1:36" ht="15.75" customHeight="1">
      <c r="A721" s="75">
        <v>1902</v>
      </c>
      <c r="B721" s="77"/>
      <c r="C721" s="77">
        <v>28</v>
      </c>
      <c r="D721" s="77"/>
      <c r="E721" s="77"/>
      <c r="F721" s="77"/>
      <c r="G721" s="77"/>
      <c r="H721" s="78"/>
      <c r="I721" s="81"/>
      <c r="J721" s="5"/>
      <c r="K721" s="82"/>
      <c r="L721" s="83">
        <f>IF(C721=0,"",C721/B720)</f>
        <v>0.77777777777777779</v>
      </c>
      <c r="M721" s="84">
        <v>30</v>
      </c>
      <c r="N721" s="85">
        <f t="shared" ref="N721:N725" si="129">IF(M721=0,"",M721/M720)</f>
        <v>0.83333333333333337</v>
      </c>
      <c r="O721" s="85">
        <f t="shared" ref="O721:O725" si="130">IF(M721=0,"",100%-N721)</f>
        <v>0.16666666666666663</v>
      </c>
      <c r="P721" s="32"/>
      <c r="AI721" s="3"/>
      <c r="AJ721" s="3"/>
    </row>
    <row r="722" spans="1:36" ht="15.75" customHeight="1">
      <c r="A722" s="75">
        <v>2001</v>
      </c>
      <c r="B722" s="77"/>
      <c r="C722" s="77"/>
      <c r="D722" s="77">
        <v>17</v>
      </c>
      <c r="E722" s="77"/>
      <c r="F722" s="77"/>
      <c r="G722" s="77"/>
      <c r="H722" s="78"/>
      <c r="I722" s="81"/>
      <c r="J722" s="5"/>
      <c r="K722" s="82"/>
      <c r="L722" s="86">
        <f>IF(D722=0,"",D722/C721)</f>
        <v>0.6071428571428571</v>
      </c>
      <c r="M722" s="84">
        <v>30</v>
      </c>
      <c r="N722" s="87">
        <f t="shared" si="129"/>
        <v>1</v>
      </c>
      <c r="O722" s="87">
        <f t="shared" si="130"/>
        <v>0</v>
      </c>
      <c r="P722" s="11">
        <f>M722/M720</f>
        <v>0.83333333333333337</v>
      </c>
      <c r="AI722" s="3"/>
      <c r="AJ722" s="3"/>
    </row>
    <row r="723" spans="1:36" ht="15.75" customHeight="1">
      <c r="A723" s="75">
        <v>2002</v>
      </c>
      <c r="B723" s="77"/>
      <c r="C723" s="77"/>
      <c r="D723" s="77"/>
      <c r="E723" s="77">
        <v>14</v>
      </c>
      <c r="F723" s="77"/>
      <c r="G723" s="77"/>
      <c r="H723" s="78"/>
      <c r="I723" s="81"/>
      <c r="J723" s="5"/>
      <c r="K723" s="82"/>
      <c r="L723" s="86">
        <f>IF(E723=0,"",E723/D722)</f>
        <v>0.82352941176470584</v>
      </c>
      <c r="M723" s="84">
        <v>30</v>
      </c>
      <c r="N723" s="87">
        <f t="shared" si="129"/>
        <v>1</v>
      </c>
      <c r="O723" s="87">
        <f t="shared" si="130"/>
        <v>0</v>
      </c>
      <c r="P723" s="32"/>
      <c r="AI723" s="3"/>
      <c r="AJ723" s="3"/>
    </row>
    <row r="724" spans="1:36" ht="15.75" customHeight="1">
      <c r="A724" s="75">
        <v>2101</v>
      </c>
      <c r="B724" s="77"/>
      <c r="C724" s="77"/>
      <c r="D724" s="77"/>
      <c r="E724" s="77"/>
      <c r="F724" s="77">
        <v>13</v>
      </c>
      <c r="G724" s="77"/>
      <c r="H724" s="78"/>
      <c r="I724" s="81"/>
      <c r="J724" s="5"/>
      <c r="K724" s="82"/>
      <c r="L724" s="86">
        <f>IF(F724=0,"",F724/E723)</f>
        <v>0.9285714285714286</v>
      </c>
      <c r="M724" s="84">
        <v>30</v>
      </c>
      <c r="N724" s="87">
        <f t="shared" si="129"/>
        <v>1</v>
      </c>
      <c r="O724" s="87">
        <f t="shared" si="130"/>
        <v>0</v>
      </c>
      <c r="P724" s="32"/>
      <c r="AI724" s="3"/>
      <c r="AJ724" s="3"/>
    </row>
    <row r="725" spans="1:36" ht="15.75" customHeight="1">
      <c r="A725" s="75">
        <v>2102</v>
      </c>
      <c r="B725" s="77"/>
      <c r="C725" s="77"/>
      <c r="D725" s="77"/>
      <c r="E725" s="77"/>
      <c r="F725" s="77"/>
      <c r="G725" s="77">
        <v>12</v>
      </c>
      <c r="H725" s="78">
        <v>9</v>
      </c>
      <c r="I725" s="81"/>
      <c r="J725" s="5"/>
      <c r="K725" s="82"/>
      <c r="L725" s="86">
        <f>IF(G725=0,"",G725/F724)</f>
        <v>0.92307692307692313</v>
      </c>
      <c r="M725" s="88">
        <v>14</v>
      </c>
      <c r="N725" s="87">
        <f t="shared" si="129"/>
        <v>0.46666666666666667</v>
      </c>
      <c r="O725" s="87">
        <f t="shared" si="130"/>
        <v>0.53333333333333333</v>
      </c>
      <c r="P725" s="32"/>
      <c r="AI725" s="3"/>
      <c r="AJ725" s="3"/>
    </row>
    <row r="726" spans="1:36" ht="15.75" customHeight="1">
      <c r="A726" s="89" t="s">
        <v>116</v>
      </c>
      <c r="B726" s="77"/>
      <c r="C726" s="77"/>
      <c r="D726" s="77"/>
      <c r="E726" s="77"/>
      <c r="F726" s="77"/>
      <c r="G726" s="77">
        <v>5</v>
      </c>
      <c r="H726" s="78">
        <v>3</v>
      </c>
      <c r="I726" s="81"/>
      <c r="J726" s="5"/>
      <c r="K726" s="32"/>
      <c r="L726" s="90"/>
      <c r="M726" s="88">
        <v>5</v>
      </c>
      <c r="N726" s="91"/>
      <c r="O726" s="92"/>
      <c r="P726" s="32"/>
      <c r="AI726" s="3"/>
      <c r="AJ726" s="3"/>
    </row>
    <row r="727" spans="1:36" ht="15.75" customHeight="1">
      <c r="A727" s="89" t="s">
        <v>117</v>
      </c>
      <c r="B727" s="77"/>
      <c r="C727" s="77"/>
      <c r="D727" s="77"/>
      <c r="E727" s="77"/>
      <c r="F727" s="77"/>
      <c r="G727" s="77"/>
      <c r="H727" s="78"/>
      <c r="I727" s="81"/>
      <c r="J727" s="5"/>
      <c r="K727" s="32"/>
      <c r="L727" s="90"/>
      <c r="M727" s="88"/>
      <c r="N727" s="91"/>
      <c r="O727" s="92"/>
      <c r="P727" s="32"/>
      <c r="AI727" s="3"/>
      <c r="AJ727" s="3"/>
    </row>
    <row r="728" spans="1:36" ht="15.75" customHeight="1">
      <c r="A728" s="89" t="s">
        <v>136</v>
      </c>
      <c r="B728" s="77"/>
      <c r="C728" s="77"/>
      <c r="D728" s="77"/>
      <c r="E728" s="77"/>
      <c r="F728" s="77"/>
      <c r="G728" s="77"/>
      <c r="H728" s="78"/>
      <c r="I728" s="81"/>
      <c r="J728" s="5"/>
      <c r="K728" s="32"/>
      <c r="L728" s="90"/>
      <c r="M728" s="88"/>
      <c r="N728" s="91"/>
      <c r="O728" s="92"/>
      <c r="P728" s="32"/>
      <c r="AI728" s="3"/>
      <c r="AJ728" s="3"/>
    </row>
    <row r="729" spans="1:36" ht="15.75" customHeight="1">
      <c r="A729" s="89"/>
      <c r="B729" s="77"/>
      <c r="C729" s="77"/>
      <c r="D729" s="77"/>
      <c r="E729" s="77"/>
      <c r="F729" s="77"/>
      <c r="G729" s="77"/>
      <c r="H729" s="78"/>
      <c r="I729" s="93"/>
      <c r="J729" s="70"/>
      <c r="K729" s="69"/>
      <c r="L729" s="94"/>
      <c r="M729" s="88"/>
      <c r="N729" s="95"/>
      <c r="O729" s="96"/>
      <c r="P729" s="32"/>
      <c r="AI729" s="3"/>
      <c r="AJ729" s="3"/>
    </row>
    <row r="730" spans="1:36" ht="18" customHeight="1">
      <c r="A730" s="31"/>
      <c r="B730" s="32"/>
      <c r="C730" s="172" t="s">
        <v>114</v>
      </c>
      <c r="D730" s="173"/>
      <c r="E730" s="173"/>
      <c r="F730" s="173"/>
      <c r="G730" s="174"/>
      <c r="H730" s="97">
        <f>SUM(H720:H729)</f>
        <v>12</v>
      </c>
      <c r="I730" s="98">
        <f>IF(H725=0,"",H725/B720)</f>
        <v>0.25</v>
      </c>
      <c r="J730" s="98">
        <f>IF(H730=0,"",H730/B720)</f>
        <v>0.33333333333333331</v>
      </c>
      <c r="K730" s="98">
        <f>J730-I730</f>
        <v>8.3333333333333315E-2</v>
      </c>
      <c r="L730" s="5"/>
      <c r="M730" s="32"/>
      <c r="N730" s="23"/>
      <c r="O730" s="5"/>
      <c r="P730" s="32"/>
      <c r="AI730" s="3"/>
      <c r="AJ730" s="3"/>
    </row>
    <row r="731" spans="1:36" ht="12.75" customHeight="1">
      <c r="I731" s="5"/>
      <c r="J731" s="5"/>
      <c r="L731" s="5"/>
      <c r="M731" s="6"/>
      <c r="N731" s="6"/>
      <c r="O731" s="5"/>
      <c r="AI731" s="3"/>
      <c r="AJ731" s="3"/>
    </row>
    <row r="732" spans="1:36" ht="12.75" customHeight="1">
      <c r="I732" s="5"/>
      <c r="J732" s="5"/>
      <c r="L732" s="5"/>
      <c r="M732" s="6"/>
      <c r="N732" s="6"/>
      <c r="O732" s="5"/>
      <c r="AI732" s="3"/>
      <c r="AJ732" s="3"/>
    </row>
    <row r="733" spans="1:36" ht="26.25" customHeight="1">
      <c r="A733" s="157" t="s">
        <v>99</v>
      </c>
      <c r="C733" s="158"/>
      <c r="D733" s="158"/>
      <c r="E733" s="158"/>
      <c r="F733" s="158"/>
      <c r="G733" s="158"/>
      <c r="H733" s="73">
        <v>1902</v>
      </c>
      <c r="I733" s="74"/>
      <c r="J733" s="74"/>
      <c r="K733" s="74"/>
      <c r="L733" s="74"/>
      <c r="M733" s="74"/>
      <c r="N733" s="32"/>
      <c r="O733" s="32"/>
      <c r="P733" s="32"/>
      <c r="AI733" s="3"/>
      <c r="AJ733" s="3"/>
    </row>
    <row r="734" spans="1:36" ht="20.25" customHeight="1">
      <c r="A734" s="180" t="s">
        <v>9</v>
      </c>
      <c r="B734" s="181" t="s">
        <v>100</v>
      </c>
      <c r="C734" s="182"/>
      <c r="D734" s="182"/>
      <c r="E734" s="182"/>
      <c r="F734" s="182"/>
      <c r="G734" s="182"/>
      <c r="H734" s="183" t="s">
        <v>10</v>
      </c>
      <c r="I734" s="177" t="s">
        <v>2</v>
      </c>
      <c r="J734" s="177" t="s">
        <v>3</v>
      </c>
      <c r="K734" s="184" t="s">
        <v>4</v>
      </c>
      <c r="L734" s="177" t="s">
        <v>5</v>
      </c>
      <c r="M734" s="175" t="s">
        <v>6</v>
      </c>
      <c r="N734" s="175" t="s">
        <v>7</v>
      </c>
      <c r="O734" s="177" t="s">
        <v>8</v>
      </c>
      <c r="P734" s="32"/>
      <c r="AI734" s="3"/>
      <c r="AJ734" s="3"/>
    </row>
    <row r="735" spans="1:36" ht="15.75" customHeight="1">
      <c r="A735" s="176"/>
      <c r="B735" s="75" t="s">
        <v>101</v>
      </c>
      <c r="C735" s="75" t="s">
        <v>102</v>
      </c>
      <c r="D735" s="75" t="s">
        <v>103</v>
      </c>
      <c r="E735" s="75" t="s">
        <v>104</v>
      </c>
      <c r="F735" s="75" t="s">
        <v>105</v>
      </c>
      <c r="G735" s="75" t="s">
        <v>106</v>
      </c>
      <c r="H735" s="176"/>
      <c r="I735" s="176"/>
      <c r="J735" s="176"/>
      <c r="K735" s="176"/>
      <c r="L735" s="176"/>
      <c r="M735" s="176"/>
      <c r="N735" s="176"/>
      <c r="O735" s="176"/>
      <c r="P735" s="32"/>
      <c r="AI735" s="3"/>
      <c r="AJ735" s="3"/>
    </row>
    <row r="736" spans="1:36" ht="15.75" customHeight="1">
      <c r="A736" s="75">
        <v>1902</v>
      </c>
      <c r="B736" s="77">
        <v>697</v>
      </c>
      <c r="C736" s="77"/>
      <c r="D736" s="77"/>
      <c r="E736" s="77"/>
      <c r="F736" s="77"/>
      <c r="G736" s="77"/>
      <c r="H736" s="78"/>
      <c r="I736" s="79"/>
      <c r="J736" s="47"/>
      <c r="K736" s="48"/>
      <c r="L736" s="17"/>
      <c r="M736" s="80">
        <f>B736</f>
        <v>697</v>
      </c>
      <c r="N736" s="43"/>
      <c r="O736" s="17"/>
      <c r="P736" s="32"/>
      <c r="AI736" s="3"/>
      <c r="AJ736" s="3"/>
    </row>
    <row r="737" spans="1:36" ht="15.75" customHeight="1">
      <c r="A737" s="75">
        <v>2001</v>
      </c>
      <c r="B737" s="77"/>
      <c r="C737" s="77">
        <v>558</v>
      </c>
      <c r="D737" s="77"/>
      <c r="E737" s="77"/>
      <c r="F737" s="77"/>
      <c r="G737" s="77"/>
      <c r="H737" s="78"/>
      <c r="I737" s="81"/>
      <c r="J737" s="5"/>
      <c r="K737" s="82"/>
      <c r="L737" s="83">
        <f>IF(C737=0,"",C737/B736)</f>
        <v>0.80057388809182206</v>
      </c>
      <c r="M737" s="84">
        <v>596</v>
      </c>
      <c r="N737" s="85">
        <f t="shared" ref="N737:N741" si="131">IF(M737=0,"",M737/M736)</f>
        <v>0.8550932568149211</v>
      </c>
      <c r="O737" s="85">
        <f t="shared" ref="O737:O741" si="132">IF(M737=0,"",100%-N737)</f>
        <v>0.1449067431850789</v>
      </c>
      <c r="P737" s="32"/>
      <c r="AI737" s="3"/>
      <c r="AJ737" s="3"/>
    </row>
    <row r="738" spans="1:36" ht="15.75" customHeight="1">
      <c r="A738" s="75">
        <v>2002</v>
      </c>
      <c r="B738" s="77"/>
      <c r="C738" s="77"/>
      <c r="D738" s="77">
        <v>499</v>
      </c>
      <c r="E738" s="77"/>
      <c r="F738" s="77"/>
      <c r="G738" s="77"/>
      <c r="H738" s="78"/>
      <c r="I738" s="81"/>
      <c r="J738" s="5"/>
      <c r="K738" s="82"/>
      <c r="L738" s="86">
        <f>IF(D738=0,"",D738/C737)</f>
        <v>0.89426523297491034</v>
      </c>
      <c r="M738" s="84">
        <v>562</v>
      </c>
      <c r="N738" s="87">
        <f t="shared" si="131"/>
        <v>0.94295302013422821</v>
      </c>
      <c r="O738" s="87">
        <f t="shared" si="132"/>
        <v>5.7046979865771785E-2</v>
      </c>
      <c r="P738" s="11">
        <f>M738/M736</f>
        <v>0.80631276901004301</v>
      </c>
      <c r="AI738" s="3"/>
      <c r="AJ738" s="3"/>
    </row>
    <row r="739" spans="1:36" ht="15.75" customHeight="1">
      <c r="A739" s="75">
        <v>2101</v>
      </c>
      <c r="B739" s="77"/>
      <c r="C739" s="77"/>
      <c r="D739" s="77"/>
      <c r="E739" s="77">
        <v>473</v>
      </c>
      <c r="F739" s="77"/>
      <c r="G739" s="77"/>
      <c r="H739" s="78"/>
      <c r="I739" s="81"/>
      <c r="J739" s="5"/>
      <c r="K739" s="82"/>
      <c r="L739" s="86">
        <f>IF(E739=0,"",E739/D738)</f>
        <v>0.94789579158316628</v>
      </c>
      <c r="M739" s="84">
        <v>561</v>
      </c>
      <c r="N739" s="87">
        <f t="shared" si="131"/>
        <v>0.99822064056939497</v>
      </c>
      <c r="O739" s="87">
        <f t="shared" si="132"/>
        <v>1.779359430605032E-3</v>
      </c>
      <c r="P739" s="32"/>
      <c r="AI739" s="3"/>
      <c r="AJ739" s="3"/>
    </row>
    <row r="740" spans="1:36" ht="15.75" customHeight="1">
      <c r="A740" s="75">
        <v>2102</v>
      </c>
      <c r="B740" s="77"/>
      <c r="C740" s="77"/>
      <c r="D740" s="77"/>
      <c r="E740" s="77"/>
      <c r="F740" s="77">
        <v>428</v>
      </c>
      <c r="G740" s="77"/>
      <c r="H740" s="78">
        <v>8</v>
      </c>
      <c r="I740" s="81"/>
      <c r="J740" s="5"/>
      <c r="K740" s="82"/>
      <c r="L740" s="86">
        <f>IF(F740=0,"",F740/E739)</f>
        <v>0.90486257928118397</v>
      </c>
      <c r="M740" s="84">
        <v>554</v>
      </c>
      <c r="N740" s="87">
        <f t="shared" si="131"/>
        <v>0.98752228163992872</v>
      </c>
      <c r="O740" s="87">
        <f t="shared" si="132"/>
        <v>1.2477718360071277E-2</v>
      </c>
      <c r="P740" s="32"/>
      <c r="AI740" s="3"/>
      <c r="AJ740" s="3"/>
    </row>
    <row r="741" spans="1:36" ht="15.75" customHeight="1">
      <c r="A741" s="75">
        <v>2201</v>
      </c>
      <c r="B741" s="77"/>
      <c r="C741" s="77"/>
      <c r="D741" s="77"/>
      <c r="E741" s="77"/>
      <c r="F741" s="77"/>
      <c r="G741" s="77">
        <v>420</v>
      </c>
      <c r="H741" s="78">
        <v>351</v>
      </c>
      <c r="I741" s="81"/>
      <c r="J741" s="5"/>
      <c r="K741" s="82"/>
      <c r="L741" s="86">
        <f>IF(G741=0,"",G741/F740)</f>
        <v>0.98130841121495327</v>
      </c>
      <c r="M741" s="88">
        <v>501</v>
      </c>
      <c r="N741" s="87">
        <f t="shared" si="131"/>
        <v>0.90433212996389889</v>
      </c>
      <c r="O741" s="87">
        <f t="shared" si="132"/>
        <v>9.566787003610111E-2</v>
      </c>
      <c r="P741" s="32"/>
      <c r="AI741" s="3"/>
      <c r="AJ741" s="3"/>
    </row>
    <row r="742" spans="1:36" ht="15.75" customHeight="1">
      <c r="A742" s="75">
        <v>2202</v>
      </c>
      <c r="B742" s="77"/>
      <c r="C742" s="77"/>
      <c r="D742" s="77"/>
      <c r="E742" s="77"/>
      <c r="F742" s="77"/>
      <c r="G742" s="77">
        <v>83</v>
      </c>
      <c r="H742" s="108">
        <v>54</v>
      </c>
      <c r="I742" s="81"/>
      <c r="J742" s="5"/>
      <c r="K742" s="32"/>
      <c r="L742" s="90"/>
      <c r="M742" s="88">
        <v>113</v>
      </c>
      <c r="N742" s="91"/>
      <c r="O742" s="92"/>
      <c r="P742" s="32"/>
      <c r="AI742" s="3"/>
      <c r="AJ742" s="3"/>
    </row>
    <row r="743" spans="1:36" ht="15.75" customHeight="1">
      <c r="A743" s="89" t="s">
        <v>136</v>
      </c>
      <c r="B743" s="77"/>
      <c r="C743" s="77"/>
      <c r="D743" s="77"/>
      <c r="E743" s="77"/>
      <c r="F743" s="77"/>
      <c r="G743" s="77">
        <v>46</v>
      </c>
      <c r="H743" s="78">
        <v>25</v>
      </c>
      <c r="I743" s="81"/>
      <c r="J743" s="5"/>
      <c r="K743" s="32"/>
      <c r="L743" s="90"/>
      <c r="M743" s="88">
        <v>55</v>
      </c>
      <c r="N743" s="91"/>
      <c r="O743" s="92"/>
      <c r="P743" s="32"/>
      <c r="AI743" s="3"/>
      <c r="AJ743" s="3"/>
    </row>
    <row r="744" spans="1:36" ht="15.75" customHeight="1">
      <c r="A744" s="89" t="s">
        <v>120</v>
      </c>
      <c r="B744" s="77"/>
      <c r="C744" s="77"/>
      <c r="D744" s="77"/>
      <c r="E744" s="77"/>
      <c r="F744" s="77"/>
      <c r="G744" s="77">
        <v>15</v>
      </c>
      <c r="H744" s="78">
        <v>10</v>
      </c>
      <c r="I744" s="81"/>
      <c r="J744" s="5"/>
      <c r="K744" s="32"/>
      <c r="L744" s="90"/>
      <c r="M744" s="88">
        <v>18</v>
      </c>
      <c r="N744" s="91"/>
      <c r="O744" s="92"/>
      <c r="P744" s="32"/>
      <c r="AI744" s="3"/>
      <c r="AJ744" s="3"/>
    </row>
    <row r="745" spans="1:36" ht="15.75" customHeight="1">
      <c r="A745" s="89" t="s">
        <v>137</v>
      </c>
      <c r="B745" s="77"/>
      <c r="C745" s="77"/>
      <c r="D745" s="77"/>
      <c r="E745" s="77"/>
      <c r="F745" s="77"/>
      <c r="G745" s="77">
        <v>1</v>
      </c>
      <c r="H745" s="78">
        <v>1</v>
      </c>
      <c r="I745" s="93"/>
      <c r="J745" s="70"/>
      <c r="K745" s="69"/>
      <c r="L745" s="94"/>
      <c r="M745" s="88">
        <v>1</v>
      </c>
      <c r="N745" s="95"/>
      <c r="O745" s="96"/>
      <c r="P745" s="32"/>
      <c r="AI745" s="3"/>
      <c r="AJ745" s="3"/>
    </row>
    <row r="746" spans="1:36" ht="18" customHeight="1">
      <c r="A746" s="31"/>
      <c r="B746" s="32"/>
      <c r="C746" s="172" t="s">
        <v>114</v>
      </c>
      <c r="D746" s="173"/>
      <c r="E746" s="173"/>
      <c r="F746" s="173"/>
      <c r="G746" s="174"/>
      <c r="H746" s="97">
        <f>SUM(H736:H745)</f>
        <v>449</v>
      </c>
      <c r="I746" s="98">
        <f>(H741+H740)/B736</f>
        <v>0.51506456241032994</v>
      </c>
      <c r="J746" s="98">
        <f>IF(H746=0,"",H746/B736)</f>
        <v>0.64418938307030127</v>
      </c>
      <c r="K746" s="98">
        <f>J746-I746</f>
        <v>0.12912482065997133</v>
      </c>
      <c r="L746" s="5"/>
      <c r="M746" s="32"/>
      <c r="N746" s="23"/>
      <c r="O746" s="5"/>
      <c r="P746" s="32"/>
      <c r="AI746" s="3"/>
      <c r="AJ746" s="3"/>
    </row>
    <row r="747" spans="1:36" ht="12.75" customHeight="1">
      <c r="I747" s="5"/>
      <c r="J747" s="5"/>
      <c r="L747" s="5"/>
      <c r="M747" s="6"/>
      <c r="N747" s="6"/>
      <c r="O747" s="5"/>
      <c r="AI747" s="3"/>
      <c r="AJ747" s="3"/>
    </row>
    <row r="748" spans="1:36" ht="12.75" customHeight="1">
      <c r="I748" s="5"/>
      <c r="J748" s="5"/>
      <c r="L748" s="5"/>
      <c r="M748" s="6"/>
      <c r="N748" s="6"/>
      <c r="O748" s="5"/>
      <c r="AI748" s="3"/>
      <c r="AJ748" s="3"/>
    </row>
    <row r="749" spans="1:36" ht="26.25" customHeight="1">
      <c r="A749" s="157" t="s">
        <v>99</v>
      </c>
      <c r="C749" s="158"/>
      <c r="D749" s="158"/>
      <c r="E749" s="158"/>
      <c r="F749" s="158"/>
      <c r="G749" s="158"/>
      <c r="H749" s="73">
        <v>2002</v>
      </c>
      <c r="I749" s="74"/>
      <c r="J749" s="74"/>
      <c r="K749" s="74"/>
      <c r="L749" s="74"/>
      <c r="M749" s="74"/>
      <c r="N749" s="32"/>
      <c r="O749" s="32"/>
      <c r="P749" s="32"/>
      <c r="AI749" s="3"/>
      <c r="AJ749" s="3"/>
    </row>
    <row r="750" spans="1:36" ht="20.25" customHeight="1">
      <c r="A750" s="180" t="s">
        <v>9</v>
      </c>
      <c r="B750" s="181" t="s">
        <v>100</v>
      </c>
      <c r="C750" s="182"/>
      <c r="D750" s="182"/>
      <c r="E750" s="182"/>
      <c r="F750" s="182"/>
      <c r="G750" s="182"/>
      <c r="H750" s="183" t="s">
        <v>10</v>
      </c>
      <c r="I750" s="177" t="s">
        <v>2</v>
      </c>
      <c r="J750" s="177" t="s">
        <v>3</v>
      </c>
      <c r="K750" s="184" t="s">
        <v>4</v>
      </c>
      <c r="L750" s="177" t="s">
        <v>5</v>
      </c>
      <c r="M750" s="175" t="s">
        <v>6</v>
      </c>
      <c r="N750" s="175" t="s">
        <v>7</v>
      </c>
      <c r="O750" s="177" t="s">
        <v>8</v>
      </c>
      <c r="P750" s="32"/>
      <c r="AI750" s="3"/>
      <c r="AJ750" s="3"/>
    </row>
    <row r="751" spans="1:36" ht="15.75" customHeight="1">
      <c r="A751" s="176"/>
      <c r="B751" s="75" t="s">
        <v>101</v>
      </c>
      <c r="C751" s="75" t="s">
        <v>102</v>
      </c>
      <c r="D751" s="75" t="s">
        <v>103</v>
      </c>
      <c r="E751" s="75" t="s">
        <v>104</v>
      </c>
      <c r="F751" s="75" t="s">
        <v>105</v>
      </c>
      <c r="G751" s="75" t="s">
        <v>106</v>
      </c>
      <c r="H751" s="176"/>
      <c r="I751" s="176"/>
      <c r="J751" s="176"/>
      <c r="K751" s="176"/>
      <c r="L751" s="176"/>
      <c r="M751" s="176"/>
      <c r="N751" s="176"/>
      <c r="O751" s="176"/>
      <c r="P751" s="32"/>
      <c r="AI751" s="3"/>
      <c r="AJ751" s="3"/>
    </row>
    <row r="752" spans="1:36" ht="15.75" customHeight="1">
      <c r="A752" s="75">
        <v>2002</v>
      </c>
      <c r="B752" s="77">
        <v>657</v>
      </c>
      <c r="C752" s="77"/>
      <c r="D752" s="77"/>
      <c r="E752" s="77"/>
      <c r="F752" s="77"/>
      <c r="G752" s="77"/>
      <c r="H752" s="78"/>
      <c r="I752" s="79"/>
      <c r="J752" s="47"/>
      <c r="K752" s="48"/>
      <c r="L752" s="17"/>
      <c r="M752" s="80">
        <f>B752</f>
        <v>657</v>
      </c>
      <c r="N752" s="43"/>
      <c r="O752" s="17"/>
      <c r="P752" s="32"/>
      <c r="AI752" s="3"/>
      <c r="AJ752" s="3"/>
    </row>
    <row r="753" spans="1:36" ht="15.75" customHeight="1">
      <c r="A753" s="75">
        <v>2101</v>
      </c>
      <c r="B753" s="77"/>
      <c r="C753" s="77">
        <v>568</v>
      </c>
      <c r="D753" s="77"/>
      <c r="E753" s="77"/>
      <c r="F753" s="77"/>
      <c r="G753" s="77"/>
      <c r="H753" s="78"/>
      <c r="I753" s="81"/>
      <c r="J753" s="5"/>
      <c r="K753" s="82"/>
      <c r="L753" s="83">
        <f>IF(C753=0,"",C753/B752)</f>
        <v>0.86453576864535764</v>
      </c>
      <c r="M753" s="84">
        <v>606</v>
      </c>
      <c r="N753" s="85">
        <f t="shared" ref="N753:N757" si="133">IF(M753=0,"",M753/M752)</f>
        <v>0.92237442922374424</v>
      </c>
      <c r="O753" s="85">
        <f t="shared" ref="O753:O757" si="134">IF(M753=0,"",100%-N753)</f>
        <v>7.7625570776255759E-2</v>
      </c>
      <c r="P753" s="32"/>
      <c r="AI753" s="3"/>
      <c r="AJ753" s="3"/>
    </row>
    <row r="754" spans="1:36" ht="15.75" customHeight="1">
      <c r="A754" s="75">
        <v>2102</v>
      </c>
      <c r="B754" s="77"/>
      <c r="C754" s="77"/>
      <c r="D754" s="77">
        <v>512</v>
      </c>
      <c r="E754" s="77"/>
      <c r="F754" s="77"/>
      <c r="G754" s="77"/>
      <c r="H754" s="78"/>
      <c r="I754" s="81"/>
      <c r="J754" s="5"/>
      <c r="K754" s="82"/>
      <c r="L754" s="86">
        <f>IF(D754=0,"",D754/C753)</f>
        <v>0.90140845070422537</v>
      </c>
      <c r="M754" s="84">
        <v>606</v>
      </c>
      <c r="N754" s="87">
        <f t="shared" si="133"/>
        <v>1</v>
      </c>
      <c r="O754" s="87">
        <f t="shared" si="134"/>
        <v>0</v>
      </c>
      <c r="P754" s="11">
        <f>M754/M752</f>
        <v>0.92237442922374424</v>
      </c>
      <c r="AI754" s="3"/>
      <c r="AJ754" s="3"/>
    </row>
    <row r="755" spans="1:36" ht="15.75" customHeight="1">
      <c r="A755" s="75">
        <v>2201</v>
      </c>
      <c r="B755" s="77"/>
      <c r="C755" s="77"/>
      <c r="D755" s="77"/>
      <c r="E755" s="77">
        <v>428</v>
      </c>
      <c r="F755" s="77"/>
      <c r="G755" s="77"/>
      <c r="H755" s="78"/>
      <c r="I755" s="81"/>
      <c r="J755" s="5"/>
      <c r="K755" s="82"/>
      <c r="L755" s="86">
        <f>IF(E755=0,"",E755/D754)</f>
        <v>0.8359375</v>
      </c>
      <c r="M755" s="84">
        <v>500</v>
      </c>
      <c r="N755" s="87">
        <f t="shared" si="133"/>
        <v>0.82508250825082508</v>
      </c>
      <c r="O755" s="87">
        <f t="shared" si="134"/>
        <v>0.17491749174917492</v>
      </c>
      <c r="P755" s="32"/>
      <c r="AI755" s="3"/>
      <c r="AJ755" s="3"/>
    </row>
    <row r="756" spans="1:36" ht="15.75" customHeight="1">
      <c r="A756" s="75">
        <v>2202</v>
      </c>
      <c r="B756" s="77"/>
      <c r="C756" s="77"/>
      <c r="D756" s="77"/>
      <c r="E756" s="77"/>
      <c r="F756" s="77">
        <v>380</v>
      </c>
      <c r="G756" s="77"/>
      <c r="H756" s="78"/>
      <c r="I756" s="81"/>
      <c r="J756" s="5"/>
      <c r="K756" s="82"/>
      <c r="L756" s="86">
        <f>IF(F756=0,"",F756/E755)</f>
        <v>0.88785046728971961</v>
      </c>
      <c r="M756" s="84">
        <v>450</v>
      </c>
      <c r="N756" s="87">
        <f t="shared" si="133"/>
        <v>0.9</v>
      </c>
      <c r="O756" s="87">
        <f t="shared" si="134"/>
        <v>9.9999999999999978E-2</v>
      </c>
      <c r="P756" s="32"/>
      <c r="AI756" s="3"/>
      <c r="AJ756" s="3"/>
    </row>
    <row r="757" spans="1:36" ht="15.75" customHeight="1">
      <c r="A757" s="75">
        <v>2301</v>
      </c>
      <c r="B757" s="77"/>
      <c r="C757" s="77"/>
      <c r="D757" s="77"/>
      <c r="E757" s="77"/>
      <c r="F757" s="77"/>
      <c r="G757" s="77">
        <v>380</v>
      </c>
      <c r="H757" s="78">
        <v>298</v>
      </c>
      <c r="I757" s="81"/>
      <c r="J757" s="5"/>
      <c r="K757" s="82"/>
      <c r="L757" s="86">
        <f>IF(G757=0,"",G757/F756)</f>
        <v>1</v>
      </c>
      <c r="M757" s="88">
        <v>437</v>
      </c>
      <c r="N757" s="87">
        <f t="shared" si="133"/>
        <v>0.97111111111111115</v>
      </c>
      <c r="O757" s="87">
        <f t="shared" si="134"/>
        <v>2.8888888888888853E-2</v>
      </c>
      <c r="P757" s="32"/>
      <c r="AI757" s="3"/>
      <c r="AJ757" s="3"/>
    </row>
    <row r="758" spans="1:36" ht="15.75" customHeight="1">
      <c r="A758" s="89" t="s">
        <v>120</v>
      </c>
      <c r="B758" s="77"/>
      <c r="C758" s="77"/>
      <c r="D758" s="77"/>
      <c r="E758" s="77"/>
      <c r="F758" s="77"/>
      <c r="G758" s="77">
        <v>92</v>
      </c>
      <c r="H758" s="78">
        <v>58</v>
      </c>
      <c r="I758" s="81"/>
      <c r="J758" s="5"/>
      <c r="K758" s="32"/>
      <c r="L758" s="90"/>
      <c r="M758" s="88">
        <v>117</v>
      </c>
      <c r="N758" s="91"/>
      <c r="O758" s="92"/>
      <c r="P758" s="32"/>
      <c r="AI758" s="3"/>
      <c r="AJ758" s="3"/>
    </row>
    <row r="759" spans="1:36" ht="15.75" customHeight="1">
      <c r="A759" s="89" t="s">
        <v>137</v>
      </c>
      <c r="B759" s="77"/>
      <c r="C759" s="77"/>
      <c r="D759" s="77"/>
      <c r="E759" s="77"/>
      <c r="F759" s="77"/>
      <c r="G759" s="77">
        <v>38</v>
      </c>
      <c r="H759" s="78">
        <v>24</v>
      </c>
      <c r="I759" s="81"/>
      <c r="J759" s="5"/>
      <c r="K759" s="32"/>
      <c r="L759" s="90"/>
      <c r="M759" s="88">
        <v>43</v>
      </c>
      <c r="N759" s="91"/>
      <c r="O759" s="92"/>
      <c r="P759" s="32"/>
      <c r="AI759" s="3"/>
      <c r="AJ759" s="3"/>
    </row>
    <row r="760" spans="1:36" ht="15.75" customHeight="1">
      <c r="A760" s="89" t="s">
        <v>128</v>
      </c>
      <c r="B760" s="77"/>
      <c r="C760" s="77"/>
      <c r="D760" s="77"/>
      <c r="E760" s="77"/>
      <c r="F760" s="77"/>
      <c r="G760" s="77">
        <v>13</v>
      </c>
      <c r="H760" s="78">
        <v>9</v>
      </c>
      <c r="I760" s="81"/>
      <c r="J760" s="5"/>
      <c r="K760" s="32"/>
      <c r="L760" s="90"/>
      <c r="M760" s="88">
        <v>13</v>
      </c>
      <c r="N760" s="91"/>
      <c r="O760" s="92"/>
      <c r="P760" s="32"/>
      <c r="AI760" s="3"/>
      <c r="AJ760" s="3"/>
    </row>
    <row r="761" spans="1:36" ht="15.75" customHeight="1">
      <c r="A761" s="89"/>
      <c r="B761" s="77"/>
      <c r="C761" s="77"/>
      <c r="D761" s="77"/>
      <c r="E761" s="77"/>
      <c r="F761" s="77"/>
      <c r="G761" s="77"/>
      <c r="H761" s="78"/>
      <c r="I761" s="93"/>
      <c r="J761" s="70"/>
      <c r="K761" s="69"/>
      <c r="L761" s="94"/>
      <c r="M761" s="88"/>
      <c r="N761" s="95"/>
      <c r="O761" s="96"/>
      <c r="P761" s="32"/>
      <c r="AI761" s="3"/>
      <c r="AJ761" s="3"/>
    </row>
    <row r="762" spans="1:36" ht="18" customHeight="1">
      <c r="A762" s="31"/>
      <c r="B762" s="32"/>
      <c r="C762" s="172" t="s">
        <v>114</v>
      </c>
      <c r="D762" s="173"/>
      <c r="E762" s="173"/>
      <c r="F762" s="173"/>
      <c r="G762" s="174"/>
      <c r="H762" s="97">
        <f>SUM(H752:H761)</f>
        <v>389</v>
      </c>
      <c r="I762" s="98">
        <f>IF(H757=0,"",H757/B752)</f>
        <v>0.45357686453576862</v>
      </c>
      <c r="J762" s="98">
        <f>IF(H762=0,"",H762/B752)</f>
        <v>0.59208523592085238</v>
      </c>
      <c r="K762" s="98">
        <f>IF(H760=0,"",J762-I762)</f>
        <v>0.13850837138508376</v>
      </c>
      <c r="L762" s="5"/>
      <c r="M762" s="32"/>
      <c r="N762" s="23"/>
      <c r="O762" s="5"/>
      <c r="P762" s="32"/>
      <c r="AI762" s="3"/>
      <c r="AJ762" s="3"/>
    </row>
    <row r="763" spans="1:36" ht="12.75" customHeight="1">
      <c r="I763" s="5"/>
      <c r="J763" s="5"/>
      <c r="L763" s="5"/>
      <c r="M763" s="6"/>
      <c r="N763" s="6"/>
      <c r="O763" s="5"/>
      <c r="AI763" s="3"/>
      <c r="AJ763" s="3"/>
    </row>
    <row r="764" spans="1:36" ht="12.75" customHeight="1">
      <c r="I764" s="5"/>
      <c r="J764" s="5"/>
      <c r="L764" s="5"/>
      <c r="M764" s="6"/>
      <c r="N764" s="6"/>
      <c r="O764" s="5"/>
      <c r="AI764" s="3"/>
      <c r="AJ764" s="3"/>
    </row>
    <row r="765" spans="1:36" ht="26.25" customHeight="1">
      <c r="A765" s="157" t="s">
        <v>99</v>
      </c>
      <c r="C765" s="158"/>
      <c r="D765" s="158"/>
      <c r="E765" s="158"/>
      <c r="F765" s="158"/>
      <c r="G765" s="158"/>
      <c r="H765" s="73">
        <v>2102</v>
      </c>
      <c r="I765" s="74"/>
      <c r="J765" s="74"/>
      <c r="K765" s="74"/>
      <c r="L765" s="74"/>
      <c r="M765" s="74"/>
      <c r="N765" s="32"/>
      <c r="O765" s="32"/>
      <c r="P765" s="32"/>
      <c r="AI765" s="3"/>
      <c r="AJ765" s="3"/>
    </row>
    <row r="766" spans="1:36" ht="20.25" customHeight="1">
      <c r="A766" s="180" t="s">
        <v>9</v>
      </c>
      <c r="B766" s="181" t="s">
        <v>100</v>
      </c>
      <c r="C766" s="182"/>
      <c r="D766" s="182"/>
      <c r="E766" s="182"/>
      <c r="F766" s="182"/>
      <c r="G766" s="182"/>
      <c r="H766" s="183" t="s">
        <v>10</v>
      </c>
      <c r="I766" s="177" t="s">
        <v>2</v>
      </c>
      <c r="J766" s="177" t="s">
        <v>3</v>
      </c>
      <c r="K766" s="184" t="s">
        <v>4</v>
      </c>
      <c r="L766" s="177" t="s">
        <v>5</v>
      </c>
      <c r="M766" s="175" t="s">
        <v>6</v>
      </c>
      <c r="N766" s="175" t="s">
        <v>7</v>
      </c>
      <c r="O766" s="177" t="s">
        <v>8</v>
      </c>
      <c r="P766" s="32"/>
      <c r="AI766" s="3"/>
      <c r="AJ766" s="3"/>
    </row>
    <row r="767" spans="1:36" ht="15.75" customHeight="1">
      <c r="A767" s="176"/>
      <c r="B767" s="75" t="s">
        <v>101</v>
      </c>
      <c r="C767" s="75" t="s">
        <v>102</v>
      </c>
      <c r="D767" s="75" t="s">
        <v>103</v>
      </c>
      <c r="E767" s="75" t="s">
        <v>104</v>
      </c>
      <c r="F767" s="75" t="s">
        <v>105</v>
      </c>
      <c r="G767" s="75" t="s">
        <v>106</v>
      </c>
      <c r="H767" s="176"/>
      <c r="I767" s="176"/>
      <c r="J767" s="176"/>
      <c r="K767" s="176"/>
      <c r="L767" s="176"/>
      <c r="M767" s="176"/>
      <c r="N767" s="176"/>
      <c r="O767" s="176"/>
      <c r="P767" s="32"/>
      <c r="AI767" s="3"/>
      <c r="AJ767" s="3"/>
    </row>
    <row r="768" spans="1:36" ht="15.75" customHeight="1">
      <c r="A768" s="75">
        <v>2102</v>
      </c>
      <c r="B768" s="77">
        <v>677</v>
      </c>
      <c r="C768" s="77"/>
      <c r="D768" s="77"/>
      <c r="E768" s="77"/>
      <c r="F768" s="77"/>
      <c r="G768" s="77"/>
      <c r="H768" s="78"/>
      <c r="I768" s="79"/>
      <c r="J768" s="47"/>
      <c r="K768" s="48"/>
      <c r="L768" s="17"/>
      <c r="M768" s="80">
        <f>B768</f>
        <v>677</v>
      </c>
      <c r="N768" s="43"/>
      <c r="O768" s="17"/>
      <c r="P768" s="32"/>
      <c r="AI768" s="3"/>
      <c r="AJ768" s="3"/>
    </row>
    <row r="769" spans="1:36" ht="15.75" customHeight="1">
      <c r="A769" s="75">
        <v>2201</v>
      </c>
      <c r="B769" s="77"/>
      <c r="C769" s="77">
        <v>498</v>
      </c>
      <c r="D769" s="77"/>
      <c r="E769" s="77"/>
      <c r="F769" s="77"/>
      <c r="G769" s="77"/>
      <c r="H769" s="78"/>
      <c r="I769" s="81"/>
      <c r="J769" s="5"/>
      <c r="K769" s="82"/>
      <c r="L769" s="83">
        <f>IF(C769=0,"",C769/B768)</f>
        <v>0.73559822747415071</v>
      </c>
      <c r="M769" s="84">
        <v>559</v>
      </c>
      <c r="N769" s="85">
        <f t="shared" ref="N769:N773" si="135">IF(M769=0,"",M769/M768)</f>
        <v>0.82570162481536191</v>
      </c>
      <c r="O769" s="85">
        <f t="shared" ref="O769:O773" si="136">IF(M769=0,"",100%-N769)</f>
        <v>0.17429837518463809</v>
      </c>
      <c r="P769" s="32"/>
      <c r="AI769" s="3"/>
      <c r="AJ769" s="3"/>
    </row>
    <row r="770" spans="1:36" ht="15.75" customHeight="1">
      <c r="A770" s="75">
        <v>2202</v>
      </c>
      <c r="B770" s="77"/>
      <c r="C770" s="77"/>
      <c r="D770" s="77">
        <v>401</v>
      </c>
      <c r="E770" s="77"/>
      <c r="F770" s="77"/>
      <c r="G770" s="77"/>
      <c r="H770" s="78"/>
      <c r="I770" s="81"/>
      <c r="J770" s="5"/>
      <c r="K770" s="82"/>
      <c r="L770" s="86">
        <f>IF(D770=0,"",D770/C769)</f>
        <v>0.80522088353413657</v>
      </c>
      <c r="M770" s="84">
        <v>464</v>
      </c>
      <c r="N770" s="87">
        <f t="shared" si="135"/>
        <v>0.83005366726296959</v>
      </c>
      <c r="O770" s="87">
        <f t="shared" si="136"/>
        <v>0.16994633273703041</v>
      </c>
      <c r="P770" s="11">
        <f>M770/M768</f>
        <v>0.68537666174298373</v>
      </c>
      <c r="AI770" s="3"/>
      <c r="AJ770" s="3"/>
    </row>
    <row r="771" spans="1:36" ht="15.75" customHeight="1">
      <c r="A771" s="75">
        <v>2301</v>
      </c>
      <c r="B771" s="77"/>
      <c r="C771" s="77"/>
      <c r="D771" s="77"/>
      <c r="E771" s="77">
        <v>354</v>
      </c>
      <c r="F771" s="77"/>
      <c r="G771" s="77"/>
      <c r="H771" s="78"/>
      <c r="I771" s="81"/>
      <c r="J771" s="5"/>
      <c r="K771" s="82"/>
      <c r="L771" s="86">
        <f>IF(E771=0,"",E771/D770)</f>
        <v>0.88279301745635907</v>
      </c>
      <c r="M771" s="84">
        <v>440</v>
      </c>
      <c r="N771" s="87">
        <f t="shared" si="135"/>
        <v>0.94827586206896552</v>
      </c>
      <c r="O771" s="87">
        <f t="shared" si="136"/>
        <v>5.1724137931034475E-2</v>
      </c>
      <c r="P771" s="32"/>
      <c r="AI771" s="3"/>
      <c r="AJ771" s="3"/>
    </row>
    <row r="772" spans="1:36" ht="15.75" customHeight="1">
      <c r="A772" s="75">
        <v>2302</v>
      </c>
      <c r="B772" s="77"/>
      <c r="C772" s="77"/>
      <c r="D772" s="77"/>
      <c r="E772" s="77"/>
      <c r="F772" s="77">
        <v>322</v>
      </c>
      <c r="G772" s="77"/>
      <c r="H772" s="78"/>
      <c r="I772" s="81"/>
      <c r="J772" s="5"/>
      <c r="K772" s="82"/>
      <c r="L772" s="86">
        <f>IF(F772=0,"",F772/E771)</f>
        <v>0.90960451977401124</v>
      </c>
      <c r="M772" s="84">
        <v>398</v>
      </c>
      <c r="N772" s="87">
        <f t="shared" si="135"/>
        <v>0.90454545454545454</v>
      </c>
      <c r="O772" s="87">
        <f t="shared" si="136"/>
        <v>9.5454545454545459E-2</v>
      </c>
      <c r="P772" s="32"/>
      <c r="AI772" s="3"/>
      <c r="AJ772" s="3"/>
    </row>
    <row r="773" spans="1:36" ht="15.75" customHeight="1">
      <c r="A773" s="75">
        <v>2401</v>
      </c>
      <c r="B773" s="77"/>
      <c r="C773" s="77"/>
      <c r="D773" s="77"/>
      <c r="E773" s="77"/>
      <c r="F773" s="77"/>
      <c r="G773" s="77">
        <v>316</v>
      </c>
      <c r="H773" s="78">
        <v>248</v>
      </c>
      <c r="I773" s="81"/>
      <c r="J773" s="5"/>
      <c r="K773" s="82"/>
      <c r="L773" s="86">
        <f>IF(G773=0,"",G773/F772)</f>
        <v>0.98136645962732916</v>
      </c>
      <c r="M773" s="88">
        <v>376</v>
      </c>
      <c r="N773" s="87">
        <f t="shared" si="135"/>
        <v>0.94472361809045224</v>
      </c>
      <c r="O773" s="87">
        <f t="shared" si="136"/>
        <v>5.5276381909547756E-2</v>
      </c>
      <c r="P773" s="32"/>
      <c r="AI773" s="3"/>
      <c r="AJ773" s="3"/>
    </row>
    <row r="774" spans="1:36" ht="15.75" customHeight="1">
      <c r="A774" s="89" t="s">
        <v>128</v>
      </c>
      <c r="B774" s="77"/>
      <c r="C774" s="77"/>
      <c r="D774" s="77"/>
      <c r="E774" s="77"/>
      <c r="F774" s="77"/>
      <c r="G774" s="77">
        <v>65</v>
      </c>
      <c r="H774" s="78">
        <v>50</v>
      </c>
      <c r="I774" s="81"/>
      <c r="J774" s="5"/>
      <c r="K774" s="32"/>
      <c r="L774" s="90"/>
      <c r="M774" s="88">
        <v>96</v>
      </c>
      <c r="N774" s="91"/>
      <c r="O774" s="92"/>
      <c r="P774" s="32"/>
      <c r="AI774" s="3"/>
      <c r="AJ774" s="3"/>
    </row>
    <row r="775" spans="1:36" ht="15.75" customHeight="1">
      <c r="A775" s="89"/>
      <c r="B775" s="77"/>
      <c r="C775" s="77"/>
      <c r="D775" s="77"/>
      <c r="E775" s="77"/>
      <c r="F775" s="77"/>
      <c r="G775" s="77"/>
      <c r="H775" s="78"/>
      <c r="I775" s="81"/>
      <c r="J775" s="5"/>
      <c r="K775" s="32"/>
      <c r="L775" s="90"/>
      <c r="M775" s="88"/>
      <c r="N775" s="91"/>
      <c r="O775" s="92"/>
      <c r="P775" s="32"/>
      <c r="AI775" s="3"/>
      <c r="AJ775" s="3"/>
    </row>
    <row r="776" spans="1:36" ht="15.75" customHeight="1">
      <c r="A776" s="89"/>
      <c r="B776" s="77"/>
      <c r="C776" s="77"/>
      <c r="D776" s="77"/>
      <c r="E776" s="77"/>
      <c r="F776" s="77"/>
      <c r="G776" s="77"/>
      <c r="H776" s="78"/>
      <c r="I776" s="81"/>
      <c r="J776" s="5"/>
      <c r="K776" s="32"/>
      <c r="L776" s="90"/>
      <c r="M776" s="88"/>
      <c r="N776" s="91"/>
      <c r="O776" s="92"/>
      <c r="P776" s="32"/>
      <c r="AI776" s="3"/>
      <c r="AJ776" s="3"/>
    </row>
    <row r="777" spans="1:36" ht="15.75" customHeight="1">
      <c r="A777" s="89"/>
      <c r="B777" s="77"/>
      <c r="C777" s="77"/>
      <c r="D777" s="77"/>
      <c r="E777" s="77"/>
      <c r="F777" s="77"/>
      <c r="G777" s="77"/>
      <c r="H777" s="78"/>
      <c r="I777" s="93"/>
      <c r="J777" s="70"/>
      <c r="K777" s="69"/>
      <c r="L777" s="94"/>
      <c r="M777" s="88"/>
      <c r="N777" s="95"/>
      <c r="O777" s="96"/>
      <c r="P777" s="32"/>
      <c r="AI777" s="3"/>
      <c r="AJ777" s="3"/>
    </row>
    <row r="778" spans="1:36" ht="18" customHeight="1">
      <c r="A778" s="31"/>
      <c r="B778" s="32"/>
      <c r="C778" s="172" t="s">
        <v>114</v>
      </c>
      <c r="D778" s="173"/>
      <c r="E778" s="173"/>
      <c r="F778" s="173"/>
      <c r="G778" s="174"/>
      <c r="H778" s="97">
        <f>SUM(H768:H777)</f>
        <v>298</v>
      </c>
      <c r="I778" s="98">
        <f>IF(H773=0,"",H773/B768)</f>
        <v>0.36632200886262922</v>
      </c>
      <c r="J778" s="98">
        <f>IF(H778=0,"",H778/B768)</f>
        <v>0.44017725258493351</v>
      </c>
      <c r="K778" s="98">
        <f>IF(H778=0,"",J778-I778)</f>
        <v>7.3855243722304287E-2</v>
      </c>
      <c r="L778" s="5"/>
      <c r="M778" s="32"/>
      <c r="N778" s="23"/>
      <c r="O778" s="5"/>
      <c r="P778" s="32"/>
      <c r="AI778" s="3"/>
      <c r="AJ778" s="3"/>
    </row>
    <row r="779" spans="1:36" ht="18" customHeight="1">
      <c r="A779" s="31"/>
      <c r="B779" s="32"/>
      <c r="C779" s="103"/>
      <c r="D779" s="103"/>
      <c r="E779" s="103"/>
      <c r="F779" s="103"/>
      <c r="G779" s="103"/>
      <c r="H779" s="104"/>
      <c r="I779" s="105"/>
      <c r="J779" s="105"/>
      <c r="K779" s="105"/>
      <c r="L779" s="5"/>
      <c r="M779" s="32"/>
      <c r="N779" s="23"/>
      <c r="O779" s="5"/>
      <c r="P779" s="32"/>
      <c r="AI779" s="3"/>
      <c r="AJ779" s="3"/>
    </row>
    <row r="780" spans="1:36" ht="30" customHeight="1">
      <c r="A780" s="157" t="s">
        <v>99</v>
      </c>
      <c r="C780" s="158"/>
      <c r="D780" s="158"/>
      <c r="E780" s="158"/>
      <c r="F780" s="158"/>
      <c r="G780" s="158"/>
      <c r="H780" s="73">
        <v>2202</v>
      </c>
      <c r="I780" s="74"/>
      <c r="J780" s="74"/>
      <c r="K780" s="74"/>
      <c r="L780" s="74"/>
      <c r="M780" s="74"/>
      <c r="N780" s="32"/>
      <c r="O780" s="32"/>
      <c r="P780" s="32"/>
      <c r="AI780" s="3"/>
      <c r="AJ780" s="3"/>
    </row>
    <row r="781" spans="1:36" ht="18" customHeight="1">
      <c r="A781" s="180" t="s">
        <v>9</v>
      </c>
      <c r="B781" s="181" t="s">
        <v>100</v>
      </c>
      <c r="C781" s="182"/>
      <c r="D781" s="182"/>
      <c r="E781" s="182"/>
      <c r="F781" s="182"/>
      <c r="G781" s="182"/>
      <c r="H781" s="183" t="s">
        <v>10</v>
      </c>
      <c r="I781" s="177" t="s">
        <v>2</v>
      </c>
      <c r="J781" s="177" t="s">
        <v>3</v>
      </c>
      <c r="K781" s="184" t="s">
        <v>4</v>
      </c>
      <c r="L781" s="177" t="s">
        <v>5</v>
      </c>
      <c r="M781" s="175" t="s">
        <v>6</v>
      </c>
      <c r="N781" s="175" t="s">
        <v>7</v>
      </c>
      <c r="O781" s="177" t="s">
        <v>8</v>
      </c>
      <c r="P781" s="32"/>
      <c r="AI781" s="3"/>
      <c r="AJ781" s="3"/>
    </row>
    <row r="782" spans="1:36" ht="18" customHeight="1">
      <c r="A782" s="176"/>
      <c r="B782" s="75" t="s">
        <v>101</v>
      </c>
      <c r="C782" s="75" t="s">
        <v>102</v>
      </c>
      <c r="D782" s="75" t="s">
        <v>103</v>
      </c>
      <c r="E782" s="75" t="s">
        <v>104</v>
      </c>
      <c r="F782" s="75" t="s">
        <v>105</v>
      </c>
      <c r="G782" s="75" t="s">
        <v>106</v>
      </c>
      <c r="H782" s="176"/>
      <c r="I782" s="176"/>
      <c r="J782" s="176"/>
      <c r="K782" s="176"/>
      <c r="L782" s="176"/>
      <c r="M782" s="176"/>
      <c r="N782" s="176"/>
      <c r="O782" s="176"/>
      <c r="P782" s="32"/>
      <c r="AI782" s="3"/>
      <c r="AJ782" s="3"/>
    </row>
    <row r="783" spans="1:36" ht="18" customHeight="1">
      <c r="A783" s="75">
        <v>2202</v>
      </c>
      <c r="B783" s="77">
        <v>633</v>
      </c>
      <c r="C783" s="77"/>
      <c r="D783" s="77"/>
      <c r="E783" s="77"/>
      <c r="F783" s="77"/>
      <c r="G783" s="77"/>
      <c r="H783" s="78"/>
      <c r="I783" s="79"/>
      <c r="J783" s="47"/>
      <c r="K783" s="48"/>
      <c r="L783" s="17"/>
      <c r="M783" s="80">
        <f>B783</f>
        <v>633</v>
      </c>
      <c r="N783" s="43"/>
      <c r="O783" s="17"/>
      <c r="P783" s="32"/>
      <c r="AI783" s="3"/>
      <c r="AJ783" s="3"/>
    </row>
    <row r="784" spans="1:36" ht="18" customHeight="1">
      <c r="A784" s="75">
        <v>2301</v>
      </c>
      <c r="B784" s="77"/>
      <c r="C784" s="77">
        <v>531</v>
      </c>
      <c r="D784" s="77"/>
      <c r="E784" s="77"/>
      <c r="F784" s="77"/>
      <c r="G784" s="77"/>
      <c r="H784" s="78"/>
      <c r="I784" s="81"/>
      <c r="J784" s="5"/>
      <c r="K784" s="82"/>
      <c r="L784" s="83">
        <f>IF(C784=0,"",C784/B783)</f>
        <v>0.83886255924170616</v>
      </c>
      <c r="M784" s="84">
        <v>553</v>
      </c>
      <c r="N784" s="85">
        <f t="shared" ref="N784:N788" si="137">IF(M784=0,"",M784/M783)</f>
        <v>0.87361769352290675</v>
      </c>
      <c r="O784" s="85">
        <f t="shared" ref="O784:O788" si="138">IF(M784=0,"",100%-N784)</f>
        <v>0.12638230647709325</v>
      </c>
      <c r="P784" s="32"/>
      <c r="AI784" s="3"/>
      <c r="AJ784" s="3"/>
    </row>
    <row r="785" spans="1:36" ht="18" customHeight="1">
      <c r="A785" s="75">
        <v>2302</v>
      </c>
      <c r="B785" s="77"/>
      <c r="C785" s="77"/>
      <c r="D785" s="77">
        <v>458</v>
      </c>
      <c r="E785" s="77"/>
      <c r="F785" s="77"/>
      <c r="G785" s="77"/>
      <c r="H785" s="78"/>
      <c r="I785" s="81"/>
      <c r="J785" s="5"/>
      <c r="K785" s="82"/>
      <c r="L785" s="86">
        <f>IF(D785=0,"",D785/C784)</f>
        <v>0.86252354048964219</v>
      </c>
      <c r="M785" s="84">
        <v>508</v>
      </c>
      <c r="N785" s="87">
        <f t="shared" si="137"/>
        <v>0.91862567811934903</v>
      </c>
      <c r="O785" s="87">
        <f t="shared" si="138"/>
        <v>8.1374321880650968E-2</v>
      </c>
      <c r="P785" s="11">
        <f>M785/M783</f>
        <v>0.80252764612954186</v>
      </c>
      <c r="AI785" s="3"/>
      <c r="AJ785" s="3"/>
    </row>
    <row r="786" spans="1:36" ht="18" customHeight="1">
      <c r="A786" s="75">
        <v>2401</v>
      </c>
      <c r="B786" s="77"/>
      <c r="C786" s="77"/>
      <c r="D786" s="77"/>
      <c r="E786" s="77">
        <v>409</v>
      </c>
      <c r="F786" s="77"/>
      <c r="G786" s="77"/>
      <c r="H786" s="78"/>
      <c r="I786" s="81"/>
      <c r="J786" s="5"/>
      <c r="K786" s="82"/>
      <c r="L786" s="86">
        <f>IF(E786=0,"",E786/D785)</f>
        <v>0.89301310043668125</v>
      </c>
      <c r="M786" s="84">
        <v>485</v>
      </c>
      <c r="N786" s="87">
        <f t="shared" si="137"/>
        <v>0.95472440944881887</v>
      </c>
      <c r="O786" s="87">
        <f t="shared" si="138"/>
        <v>4.5275590551181133E-2</v>
      </c>
      <c r="P786" s="32"/>
      <c r="AI786" s="3"/>
      <c r="AJ786" s="3"/>
    </row>
    <row r="787" spans="1:36" ht="18" customHeight="1">
      <c r="A787" s="75">
        <v>2402</v>
      </c>
      <c r="B787" s="77"/>
      <c r="C787" s="77"/>
      <c r="D787" s="77"/>
      <c r="E787" s="77"/>
      <c r="F787" s="77">
        <v>378</v>
      </c>
      <c r="G787" s="77"/>
      <c r="H787" s="78">
        <v>1</v>
      </c>
      <c r="I787" s="81"/>
      <c r="J787" s="5"/>
      <c r="K787" s="82"/>
      <c r="L787" s="86">
        <f>IF(F787=0,"",F787/E786)</f>
        <v>0.92420537897310517</v>
      </c>
      <c r="M787" s="84">
        <v>444</v>
      </c>
      <c r="N787" s="87">
        <f t="shared" si="137"/>
        <v>0.91546391752577316</v>
      </c>
      <c r="O787" s="87">
        <f t="shared" si="138"/>
        <v>8.4536082474226837E-2</v>
      </c>
      <c r="P787" s="32"/>
      <c r="AI787" s="3"/>
      <c r="AJ787" s="3"/>
    </row>
    <row r="788" spans="1:36" ht="18" customHeight="1">
      <c r="A788" s="75">
        <v>2501</v>
      </c>
      <c r="B788" s="77"/>
      <c r="C788" s="77"/>
      <c r="D788" s="77"/>
      <c r="E788" s="77"/>
      <c r="F788" s="77"/>
      <c r="G788" s="77"/>
      <c r="H788" s="78"/>
      <c r="I788" s="81"/>
      <c r="J788" s="5"/>
      <c r="K788" s="82"/>
      <c r="L788" s="86" t="str">
        <f>IF(G788=0,"",G788/F787)</f>
        <v/>
      </c>
      <c r="M788" s="88"/>
      <c r="N788" s="87" t="str">
        <f t="shared" si="137"/>
        <v/>
      </c>
      <c r="O788" s="87" t="str">
        <f t="shared" si="138"/>
        <v/>
      </c>
      <c r="P788" s="32"/>
      <c r="AI788" s="3"/>
      <c r="AJ788" s="3"/>
    </row>
    <row r="789" spans="1:36" ht="18" customHeight="1">
      <c r="A789" s="89" t="s">
        <v>118</v>
      </c>
      <c r="B789" s="77"/>
      <c r="C789" s="77"/>
      <c r="D789" s="77"/>
      <c r="E789" s="77"/>
      <c r="F789" s="77"/>
      <c r="G789" s="77"/>
      <c r="H789" s="78"/>
      <c r="I789" s="81"/>
      <c r="J789" s="5"/>
      <c r="K789" s="32"/>
      <c r="L789" s="90"/>
      <c r="M789" s="88"/>
      <c r="N789" s="91"/>
      <c r="O789" s="92"/>
      <c r="P789" s="32"/>
      <c r="AI789" s="3"/>
      <c r="AJ789" s="3"/>
    </row>
    <row r="790" spans="1:36" ht="18" customHeight="1">
      <c r="A790" s="89"/>
      <c r="B790" s="77"/>
      <c r="C790" s="77"/>
      <c r="D790" s="77"/>
      <c r="E790" s="77"/>
      <c r="F790" s="77"/>
      <c r="G790" s="77"/>
      <c r="H790" s="78"/>
      <c r="I790" s="81"/>
      <c r="J790" s="5"/>
      <c r="K790" s="32"/>
      <c r="L790" s="90"/>
      <c r="M790" s="88"/>
      <c r="N790" s="91"/>
      <c r="O790" s="92"/>
      <c r="P790" s="32"/>
      <c r="AI790" s="3"/>
      <c r="AJ790" s="3"/>
    </row>
    <row r="791" spans="1:36" ht="18" customHeight="1">
      <c r="A791" s="89"/>
      <c r="B791" s="77"/>
      <c r="C791" s="77"/>
      <c r="D791" s="77"/>
      <c r="E791" s="77"/>
      <c r="F791" s="77"/>
      <c r="G791" s="77"/>
      <c r="H791" s="78"/>
      <c r="I791" s="81"/>
      <c r="J791" s="5"/>
      <c r="K791" s="32"/>
      <c r="L791" s="90"/>
      <c r="M791" s="88"/>
      <c r="N791" s="91"/>
      <c r="O791" s="92"/>
      <c r="P791" s="32"/>
      <c r="AI791" s="3"/>
      <c r="AJ791" s="3"/>
    </row>
    <row r="792" spans="1:36" ht="18" customHeight="1">
      <c r="A792" s="89"/>
      <c r="B792" s="77"/>
      <c r="C792" s="77"/>
      <c r="D792" s="77"/>
      <c r="E792" s="77"/>
      <c r="F792" s="77"/>
      <c r="G792" s="77"/>
      <c r="H792" s="78"/>
      <c r="I792" s="93"/>
      <c r="J792" s="70"/>
      <c r="K792" s="69"/>
      <c r="L792" s="94"/>
      <c r="M792" s="88"/>
      <c r="N792" s="95"/>
      <c r="O792" s="96"/>
      <c r="P792" s="32"/>
      <c r="AI792" s="3"/>
      <c r="AJ792" s="3"/>
    </row>
    <row r="793" spans="1:36" ht="18" customHeight="1">
      <c r="A793" s="31"/>
      <c r="B793" s="32"/>
      <c r="C793" s="172" t="s">
        <v>114</v>
      </c>
      <c r="D793" s="173"/>
      <c r="E793" s="173"/>
      <c r="F793" s="173"/>
      <c r="G793" s="174"/>
      <c r="H793" s="97">
        <f>SUM(H783:H792)</f>
        <v>1</v>
      </c>
      <c r="I793" s="98">
        <f>((SUM(H787:H788))/B783)</f>
        <v>1.5797788309636651E-3</v>
      </c>
      <c r="J793" s="98">
        <f>IF(H793=0,"",H793/B783)</f>
        <v>1.5797788309636651E-3</v>
      </c>
      <c r="K793" s="98">
        <f>IF(H793=0,"",J793-I793)</f>
        <v>0</v>
      </c>
      <c r="L793" s="5"/>
      <c r="M793" s="32"/>
      <c r="N793" s="23"/>
      <c r="O793" s="5"/>
      <c r="P793" s="32"/>
      <c r="AI793" s="3"/>
      <c r="AJ793" s="3"/>
    </row>
    <row r="794" spans="1:36" ht="18" customHeight="1">
      <c r="A794" s="31"/>
      <c r="B794" s="32"/>
      <c r="C794" s="103"/>
      <c r="D794" s="103"/>
      <c r="E794" s="103"/>
      <c r="F794" s="103"/>
      <c r="G794" s="103"/>
      <c r="H794" s="104"/>
      <c r="I794" s="105"/>
      <c r="J794" s="105"/>
      <c r="K794" s="105"/>
      <c r="L794" s="5"/>
      <c r="M794" s="32"/>
      <c r="N794" s="23"/>
      <c r="O794" s="5"/>
      <c r="P794" s="32"/>
      <c r="AI794" s="3"/>
      <c r="AJ794" s="3"/>
    </row>
    <row r="795" spans="1:36" ht="18" customHeight="1">
      <c r="A795" s="31"/>
      <c r="B795" s="32"/>
      <c r="C795" s="103"/>
      <c r="D795" s="103"/>
      <c r="E795" s="103"/>
      <c r="F795" s="103"/>
      <c r="G795" s="103"/>
      <c r="H795" s="104"/>
      <c r="I795" s="105"/>
      <c r="J795" s="105"/>
      <c r="K795" s="105"/>
      <c r="L795" s="5"/>
      <c r="M795" s="32"/>
      <c r="N795" s="23"/>
      <c r="O795" s="5"/>
      <c r="P795" s="32"/>
      <c r="AI795" s="3"/>
      <c r="AJ795" s="3"/>
    </row>
    <row r="796" spans="1:36" ht="18" customHeight="1">
      <c r="A796" s="157" t="s">
        <v>99</v>
      </c>
      <c r="B796" s="160"/>
      <c r="C796" s="158"/>
      <c r="D796" s="158"/>
      <c r="E796" s="158"/>
      <c r="F796" s="158"/>
      <c r="G796" s="158"/>
      <c r="H796" s="73">
        <v>2302</v>
      </c>
      <c r="I796" s="74"/>
      <c r="J796" s="74"/>
      <c r="K796" s="74"/>
      <c r="L796" s="74"/>
      <c r="M796" s="74"/>
      <c r="N796" s="32"/>
      <c r="O796" s="32"/>
      <c r="P796" s="32"/>
      <c r="AI796" s="3"/>
      <c r="AJ796" s="3"/>
    </row>
    <row r="797" spans="1:36" ht="18" customHeight="1">
      <c r="A797" s="180" t="s">
        <v>9</v>
      </c>
      <c r="B797" s="181" t="s">
        <v>100</v>
      </c>
      <c r="C797" s="182"/>
      <c r="D797" s="182"/>
      <c r="E797" s="182"/>
      <c r="F797" s="182"/>
      <c r="G797" s="182"/>
      <c r="H797" s="183" t="s">
        <v>10</v>
      </c>
      <c r="I797" s="177" t="s">
        <v>2</v>
      </c>
      <c r="J797" s="177" t="s">
        <v>3</v>
      </c>
      <c r="K797" s="184" t="s">
        <v>4</v>
      </c>
      <c r="L797" s="177" t="s">
        <v>5</v>
      </c>
      <c r="M797" s="175" t="s">
        <v>6</v>
      </c>
      <c r="N797" s="175" t="s">
        <v>7</v>
      </c>
      <c r="O797" s="177" t="s">
        <v>8</v>
      </c>
      <c r="P797" s="32"/>
      <c r="AI797" s="3"/>
      <c r="AJ797" s="3"/>
    </row>
    <row r="798" spans="1:36" ht="18" customHeight="1">
      <c r="A798" s="176"/>
      <c r="B798" s="75" t="s">
        <v>101</v>
      </c>
      <c r="C798" s="75" t="s">
        <v>102</v>
      </c>
      <c r="D798" s="75" t="s">
        <v>103</v>
      </c>
      <c r="E798" s="75" t="s">
        <v>104</v>
      </c>
      <c r="F798" s="75" t="s">
        <v>105</v>
      </c>
      <c r="G798" s="75" t="s">
        <v>106</v>
      </c>
      <c r="H798" s="176"/>
      <c r="I798" s="176"/>
      <c r="J798" s="176"/>
      <c r="K798" s="176"/>
      <c r="L798" s="176"/>
      <c r="M798" s="176"/>
      <c r="N798" s="176"/>
      <c r="O798" s="176"/>
      <c r="P798" s="32"/>
      <c r="AI798" s="3"/>
      <c r="AJ798" s="3"/>
    </row>
    <row r="799" spans="1:36" ht="18" customHeight="1">
      <c r="A799" s="75">
        <v>2302</v>
      </c>
      <c r="B799" s="77">
        <v>727</v>
      </c>
      <c r="C799" s="77"/>
      <c r="D799" s="77"/>
      <c r="E799" s="77"/>
      <c r="F799" s="77"/>
      <c r="G799" s="77"/>
      <c r="H799" s="108"/>
      <c r="I799" s="79"/>
      <c r="J799" s="47"/>
      <c r="K799" s="48"/>
      <c r="L799" s="17"/>
      <c r="M799" s="80">
        <f>B799</f>
        <v>727</v>
      </c>
      <c r="N799" s="43"/>
      <c r="O799" s="17"/>
      <c r="P799" s="32"/>
      <c r="AI799" s="3"/>
      <c r="AJ799" s="3"/>
    </row>
    <row r="800" spans="1:36" ht="18" customHeight="1">
      <c r="A800" s="75">
        <v>2401</v>
      </c>
      <c r="B800" s="77"/>
      <c r="C800" s="77">
        <v>568</v>
      </c>
      <c r="D800" s="77"/>
      <c r="E800" s="77"/>
      <c r="F800" s="77"/>
      <c r="G800" s="77"/>
      <c r="H800" s="108"/>
      <c r="I800" s="81"/>
      <c r="J800" s="5"/>
      <c r="K800" s="82"/>
      <c r="L800" s="83">
        <f>IF(C800=0,"",C800/B799)</f>
        <v>0.78129298486932597</v>
      </c>
      <c r="M800" s="84">
        <v>601</v>
      </c>
      <c r="N800" s="85">
        <f t="shared" ref="N800:N804" si="139">IF(M800=0,"",M800/M799)</f>
        <v>0.82668500687757906</v>
      </c>
      <c r="O800" s="85">
        <f t="shared" ref="O800:O804" si="140">IF(M800=0,"",100%-N800)</f>
        <v>0.17331499312242094</v>
      </c>
      <c r="P800" s="32"/>
      <c r="AI800" s="3"/>
      <c r="AJ800" s="3"/>
    </row>
    <row r="801" spans="1:36" ht="18" customHeight="1">
      <c r="A801" s="75">
        <v>2402</v>
      </c>
      <c r="B801" s="77"/>
      <c r="C801" s="77"/>
      <c r="D801" s="77">
        <v>484</v>
      </c>
      <c r="E801" s="77"/>
      <c r="F801" s="77"/>
      <c r="G801" s="77"/>
      <c r="H801" s="108"/>
      <c r="I801" s="81"/>
      <c r="J801" s="5"/>
      <c r="K801" s="82"/>
      <c r="L801" s="86">
        <f>IF(D801=0,"",D801/C800)</f>
        <v>0.852112676056338</v>
      </c>
      <c r="M801" s="84">
        <v>553</v>
      </c>
      <c r="N801" s="87">
        <f t="shared" si="139"/>
        <v>0.92013311148086518</v>
      </c>
      <c r="O801" s="87">
        <f t="shared" si="140"/>
        <v>7.9866888519134815E-2</v>
      </c>
      <c r="P801" s="11">
        <f>M801/M799</f>
        <v>0.76066024759284734</v>
      </c>
      <c r="AI801" s="3"/>
      <c r="AJ801" s="3"/>
    </row>
    <row r="802" spans="1:36" ht="18" customHeight="1">
      <c r="A802" s="75">
        <v>2501</v>
      </c>
      <c r="B802" s="77"/>
      <c r="C802" s="77"/>
      <c r="D802" s="77"/>
      <c r="E802" s="77"/>
      <c r="F802" s="77"/>
      <c r="G802" s="77"/>
      <c r="H802" s="108"/>
      <c r="I802" s="81"/>
      <c r="J802" s="5"/>
      <c r="K802" s="82"/>
      <c r="L802" s="86" t="str">
        <f>IF(E802=0,"",E802/D801)</f>
        <v/>
      </c>
      <c r="M802" s="84"/>
      <c r="N802" s="87" t="str">
        <f t="shared" si="139"/>
        <v/>
      </c>
      <c r="O802" s="87" t="str">
        <f t="shared" si="140"/>
        <v/>
      </c>
      <c r="P802" s="32"/>
      <c r="AI802" s="3"/>
      <c r="AJ802" s="3"/>
    </row>
    <row r="803" spans="1:36" ht="18" customHeight="1">
      <c r="A803" s="75">
        <v>2502</v>
      </c>
      <c r="B803" s="77"/>
      <c r="C803" s="77"/>
      <c r="D803" s="77"/>
      <c r="E803" s="77"/>
      <c r="F803" s="77"/>
      <c r="G803" s="77"/>
      <c r="H803" s="108"/>
      <c r="I803" s="81"/>
      <c r="J803" s="5"/>
      <c r="K803" s="82"/>
      <c r="L803" s="86" t="str">
        <f>IF(F803=0,"",F803/E802)</f>
        <v/>
      </c>
      <c r="M803" s="84"/>
      <c r="N803" s="87" t="str">
        <f t="shared" si="139"/>
        <v/>
      </c>
      <c r="O803" s="87" t="str">
        <f t="shared" si="140"/>
        <v/>
      </c>
      <c r="P803" s="32"/>
      <c r="AI803" s="3"/>
      <c r="AJ803" s="3"/>
    </row>
    <row r="804" spans="1:36" ht="18" customHeight="1">
      <c r="A804" s="75">
        <v>2601</v>
      </c>
      <c r="B804" s="77"/>
      <c r="C804" s="77"/>
      <c r="D804" s="77"/>
      <c r="E804" s="77"/>
      <c r="F804" s="77"/>
      <c r="G804" s="77"/>
      <c r="H804" s="108"/>
      <c r="I804" s="81"/>
      <c r="J804" s="5"/>
      <c r="K804" s="82"/>
      <c r="L804" s="86" t="str">
        <f>IF(G804=0,"",G804/F803)</f>
        <v/>
      </c>
      <c r="M804" s="88"/>
      <c r="N804" s="87" t="str">
        <f t="shared" si="139"/>
        <v/>
      </c>
      <c r="O804" s="87" t="str">
        <f t="shared" si="140"/>
        <v/>
      </c>
      <c r="P804" s="32"/>
      <c r="AI804" s="3"/>
      <c r="AJ804" s="3"/>
    </row>
    <row r="805" spans="1:36" ht="18" customHeight="1">
      <c r="A805" s="89" t="s">
        <v>138</v>
      </c>
      <c r="B805" s="77"/>
      <c r="C805" s="77"/>
      <c r="D805" s="77"/>
      <c r="E805" s="77"/>
      <c r="F805" s="77"/>
      <c r="G805" s="77"/>
      <c r="H805" s="108"/>
      <c r="I805" s="81"/>
      <c r="J805" s="5"/>
      <c r="K805" s="32"/>
      <c r="L805" s="90"/>
      <c r="M805" s="88"/>
      <c r="N805" s="91"/>
      <c r="O805" s="92"/>
      <c r="P805" s="32"/>
      <c r="AI805" s="3"/>
      <c r="AJ805" s="3"/>
    </row>
    <row r="806" spans="1:36" ht="18" customHeight="1">
      <c r="A806" s="89"/>
      <c r="B806" s="77"/>
      <c r="C806" s="77"/>
      <c r="D806" s="77"/>
      <c r="E806" s="77"/>
      <c r="F806" s="77"/>
      <c r="G806" s="77"/>
      <c r="H806" s="108"/>
      <c r="I806" s="81"/>
      <c r="J806" s="5"/>
      <c r="K806" s="32"/>
      <c r="L806" s="90"/>
      <c r="M806" s="88"/>
      <c r="N806" s="91"/>
      <c r="O806" s="92"/>
      <c r="P806" s="32"/>
      <c r="AI806" s="3"/>
      <c r="AJ806" s="3"/>
    </row>
    <row r="807" spans="1:36" ht="18" customHeight="1">
      <c r="A807" s="89"/>
      <c r="B807" s="77"/>
      <c r="C807" s="77"/>
      <c r="D807" s="77"/>
      <c r="E807" s="77"/>
      <c r="F807" s="77"/>
      <c r="G807" s="77"/>
      <c r="H807" s="108"/>
      <c r="I807" s="81"/>
      <c r="J807" s="5"/>
      <c r="K807" s="32"/>
      <c r="L807" s="90"/>
      <c r="M807" s="88"/>
      <c r="N807" s="91"/>
      <c r="O807" s="92"/>
      <c r="P807" s="32"/>
      <c r="AI807" s="3"/>
      <c r="AJ807" s="3"/>
    </row>
    <row r="808" spans="1:36" ht="18" customHeight="1">
      <c r="A808" s="89"/>
      <c r="B808" s="77"/>
      <c r="C808" s="77"/>
      <c r="D808" s="77"/>
      <c r="E808" s="77"/>
      <c r="F808" s="77"/>
      <c r="G808" s="77"/>
      <c r="H808" s="108"/>
      <c r="I808" s="93"/>
      <c r="J808" s="70"/>
      <c r="K808" s="69"/>
      <c r="L808" s="94"/>
      <c r="M808" s="88"/>
      <c r="N808" s="95"/>
      <c r="O808" s="96"/>
      <c r="P808" s="32"/>
      <c r="AI808" s="3"/>
      <c r="AJ808" s="3"/>
    </row>
    <row r="809" spans="1:36" ht="18" customHeight="1">
      <c r="A809" s="31"/>
      <c r="B809" s="32"/>
      <c r="C809" s="172" t="s">
        <v>114</v>
      </c>
      <c r="D809" s="173"/>
      <c r="E809" s="173"/>
      <c r="F809" s="173"/>
      <c r="G809" s="174"/>
      <c r="H809" s="97">
        <f>SUM(H799:H808)</f>
        <v>0</v>
      </c>
      <c r="I809" s="98" t="str">
        <f>IF(H807=0,"",H807/B799)</f>
        <v/>
      </c>
      <c r="J809" s="98" t="str">
        <f>IF(H809=0,"",H809/B799)</f>
        <v/>
      </c>
      <c r="K809" s="98" t="str">
        <f>IF(H807=0,"",J809-I809)</f>
        <v/>
      </c>
      <c r="L809" s="5"/>
      <c r="M809" s="32"/>
      <c r="N809" s="23"/>
      <c r="O809" s="5"/>
      <c r="P809" s="32"/>
      <c r="AI809" s="3"/>
      <c r="AJ809" s="3"/>
    </row>
    <row r="810" spans="1:36" ht="18" customHeight="1">
      <c r="A810" s="31"/>
      <c r="B810" s="32"/>
      <c r="C810" s="103"/>
      <c r="D810" s="103"/>
      <c r="E810" s="103"/>
      <c r="F810" s="103"/>
      <c r="G810" s="103"/>
      <c r="H810" s="104"/>
      <c r="I810" s="105"/>
      <c r="J810" s="105"/>
      <c r="K810" s="105"/>
      <c r="L810" s="5"/>
      <c r="M810" s="32"/>
      <c r="N810" s="23"/>
      <c r="O810" s="5"/>
      <c r="P810" s="32"/>
      <c r="AI810" s="3"/>
      <c r="AJ810" s="3"/>
    </row>
    <row r="811" spans="1:36" ht="18" customHeight="1">
      <c r="A811" s="31"/>
      <c r="B811" s="32"/>
      <c r="C811" s="103"/>
      <c r="D811" s="103"/>
      <c r="E811" s="103"/>
      <c r="F811" s="103"/>
      <c r="G811" s="103"/>
      <c r="H811" s="104"/>
      <c r="I811" s="105"/>
      <c r="J811" s="105"/>
      <c r="K811" s="105"/>
      <c r="L811" s="5"/>
      <c r="M811" s="32"/>
      <c r="N811" s="23"/>
      <c r="O811" s="5"/>
      <c r="P811" s="32"/>
      <c r="AI811" s="3"/>
      <c r="AJ811" s="3"/>
    </row>
    <row r="812" spans="1:36" ht="18" customHeight="1">
      <c r="A812" s="157" t="s">
        <v>99</v>
      </c>
      <c r="B812" s="162"/>
      <c r="C812" s="158"/>
      <c r="D812" s="158"/>
      <c r="E812" s="158"/>
      <c r="F812" s="158"/>
      <c r="G812" s="158"/>
      <c r="H812" s="73">
        <v>2401</v>
      </c>
      <c r="I812" s="74"/>
      <c r="J812" s="74"/>
      <c r="K812" s="74"/>
      <c r="L812" s="74"/>
      <c r="M812" s="74"/>
      <c r="N812" s="32"/>
      <c r="O812" s="32"/>
      <c r="P812" s="32"/>
      <c r="AI812" s="3"/>
      <c r="AJ812" s="3"/>
    </row>
    <row r="813" spans="1:36" ht="18" customHeight="1">
      <c r="A813" s="180" t="s">
        <v>9</v>
      </c>
      <c r="B813" s="181" t="s">
        <v>100</v>
      </c>
      <c r="C813" s="182"/>
      <c r="D813" s="182"/>
      <c r="E813" s="182"/>
      <c r="F813" s="182"/>
      <c r="G813" s="182"/>
      <c r="H813" s="183" t="s">
        <v>10</v>
      </c>
      <c r="I813" s="177" t="s">
        <v>2</v>
      </c>
      <c r="J813" s="177" t="s">
        <v>3</v>
      </c>
      <c r="K813" s="184" t="s">
        <v>4</v>
      </c>
      <c r="L813" s="177" t="s">
        <v>5</v>
      </c>
      <c r="M813" s="175" t="s">
        <v>6</v>
      </c>
      <c r="N813" s="175" t="s">
        <v>7</v>
      </c>
      <c r="O813" s="177" t="s">
        <v>8</v>
      </c>
      <c r="P813" s="32"/>
      <c r="AI813" s="3"/>
      <c r="AJ813" s="3"/>
    </row>
    <row r="814" spans="1:36" ht="18" customHeight="1">
      <c r="A814" s="176"/>
      <c r="B814" s="75" t="s">
        <v>101</v>
      </c>
      <c r="C814" s="75" t="s">
        <v>102</v>
      </c>
      <c r="D814" s="75" t="s">
        <v>103</v>
      </c>
      <c r="E814" s="75" t="s">
        <v>104</v>
      </c>
      <c r="F814" s="75" t="s">
        <v>105</v>
      </c>
      <c r="G814" s="75" t="s">
        <v>106</v>
      </c>
      <c r="H814" s="176"/>
      <c r="I814" s="176"/>
      <c r="J814" s="176"/>
      <c r="K814" s="176"/>
      <c r="L814" s="176"/>
      <c r="M814" s="176"/>
      <c r="N814" s="176"/>
      <c r="O814" s="176"/>
      <c r="P814" s="32"/>
      <c r="AI814" s="3"/>
      <c r="AJ814" s="3"/>
    </row>
    <row r="815" spans="1:36" ht="18" customHeight="1">
      <c r="A815" s="75">
        <v>2401</v>
      </c>
      <c r="B815" s="77">
        <v>72</v>
      </c>
      <c r="C815" s="77"/>
      <c r="D815" s="77"/>
      <c r="E815" s="77"/>
      <c r="F815" s="77"/>
      <c r="G815" s="77"/>
      <c r="H815" s="108"/>
      <c r="I815" s="79"/>
      <c r="J815" s="47"/>
      <c r="K815" s="48"/>
      <c r="L815" s="17"/>
      <c r="M815" s="80">
        <f>B815</f>
        <v>72</v>
      </c>
      <c r="N815" s="43"/>
      <c r="O815" s="17"/>
      <c r="P815" s="32"/>
      <c r="AI815" s="3"/>
      <c r="AJ815" s="3"/>
    </row>
    <row r="816" spans="1:36" ht="18" customHeight="1">
      <c r="A816" s="75">
        <v>2402</v>
      </c>
      <c r="B816" s="77"/>
      <c r="C816" s="77">
        <v>61</v>
      </c>
      <c r="D816" s="77"/>
      <c r="E816" s="77"/>
      <c r="F816" s="77"/>
      <c r="G816" s="77"/>
      <c r="H816" s="108"/>
      <c r="I816" s="81"/>
      <c r="J816" s="5"/>
      <c r="K816" s="82"/>
      <c r="L816" s="83">
        <f>IF(C816=0,"",C816/B815)</f>
        <v>0.84722222222222221</v>
      </c>
      <c r="M816" s="84">
        <v>64</v>
      </c>
      <c r="N816" s="85">
        <f t="shared" ref="N816:N820" si="141">IF(M816=0,"",M816/M815)</f>
        <v>0.88888888888888884</v>
      </c>
      <c r="O816" s="85">
        <f t="shared" ref="O816:O820" si="142">IF(M816=0,"",100%-N816)</f>
        <v>0.11111111111111116</v>
      </c>
      <c r="P816" s="32"/>
      <c r="AI816" s="3"/>
      <c r="AJ816" s="3"/>
    </row>
    <row r="817" spans="1:36" ht="18" customHeight="1">
      <c r="A817" s="75">
        <v>2501</v>
      </c>
      <c r="B817" s="77"/>
      <c r="C817" s="77"/>
      <c r="D817" s="77"/>
      <c r="E817" s="77"/>
      <c r="F817" s="77"/>
      <c r="G817" s="77"/>
      <c r="H817" s="108"/>
      <c r="I817" s="81"/>
      <c r="J817" s="5"/>
      <c r="K817" s="82"/>
      <c r="L817" s="86" t="str">
        <f>IF(D817=0,"",D817/C816)</f>
        <v/>
      </c>
      <c r="M817" s="84"/>
      <c r="N817" s="87" t="str">
        <f t="shared" si="141"/>
        <v/>
      </c>
      <c r="O817" s="87" t="str">
        <f t="shared" si="142"/>
        <v/>
      </c>
      <c r="P817" s="11">
        <f>M817/M815</f>
        <v>0</v>
      </c>
      <c r="AI817" s="3"/>
      <c r="AJ817" s="3"/>
    </row>
    <row r="818" spans="1:36" ht="18" customHeight="1">
      <c r="A818" s="75">
        <v>2502</v>
      </c>
      <c r="B818" s="77"/>
      <c r="C818" s="77"/>
      <c r="D818" s="77"/>
      <c r="E818" s="77"/>
      <c r="F818" s="77"/>
      <c r="G818" s="77"/>
      <c r="H818" s="108"/>
      <c r="I818" s="81"/>
      <c r="J818" s="5"/>
      <c r="K818" s="82"/>
      <c r="L818" s="86" t="str">
        <f>IF(E818=0,"",E818/D817)</f>
        <v/>
      </c>
      <c r="M818" s="84"/>
      <c r="N818" s="87" t="str">
        <f t="shared" si="141"/>
        <v/>
      </c>
      <c r="O818" s="87" t="str">
        <f t="shared" si="142"/>
        <v/>
      </c>
      <c r="P818" s="32"/>
      <c r="AI818" s="3"/>
      <c r="AJ818" s="3"/>
    </row>
    <row r="819" spans="1:36" ht="18" customHeight="1">
      <c r="A819" s="75">
        <v>2601</v>
      </c>
      <c r="B819" s="77"/>
      <c r="C819" s="77"/>
      <c r="D819" s="77"/>
      <c r="E819" s="77"/>
      <c r="F819" s="77"/>
      <c r="G819" s="77"/>
      <c r="H819" s="108"/>
      <c r="I819" s="81"/>
      <c r="J819" s="5"/>
      <c r="K819" s="82"/>
      <c r="L819" s="86" t="str">
        <f>IF(F819=0,"",F819/E818)</f>
        <v/>
      </c>
      <c r="M819" s="84"/>
      <c r="N819" s="87" t="str">
        <f t="shared" si="141"/>
        <v/>
      </c>
      <c r="O819" s="87" t="str">
        <f t="shared" si="142"/>
        <v/>
      </c>
      <c r="P819" s="32"/>
      <c r="AI819" s="3"/>
      <c r="AJ819" s="3"/>
    </row>
    <row r="820" spans="1:36" ht="18" customHeight="1">
      <c r="A820" s="89" t="s">
        <v>138</v>
      </c>
      <c r="B820" s="77"/>
      <c r="C820" s="77"/>
      <c r="D820" s="77"/>
      <c r="E820" s="77"/>
      <c r="F820" s="77"/>
      <c r="G820" s="77"/>
      <c r="H820" s="108"/>
      <c r="I820" s="81"/>
      <c r="J820" s="5"/>
      <c r="K820" s="82"/>
      <c r="L820" s="86" t="str">
        <f>IF(G820=0,"",G820/F819)</f>
        <v/>
      </c>
      <c r="M820" s="88"/>
      <c r="N820" s="87" t="str">
        <f t="shared" si="141"/>
        <v/>
      </c>
      <c r="O820" s="87" t="str">
        <f t="shared" si="142"/>
        <v/>
      </c>
      <c r="P820" s="32"/>
      <c r="AI820" s="3"/>
      <c r="AJ820" s="3"/>
    </row>
    <row r="821" spans="1:36" ht="18" customHeight="1">
      <c r="A821" s="89" t="s">
        <v>140</v>
      </c>
      <c r="B821" s="77"/>
      <c r="C821" s="77"/>
      <c r="D821" s="77"/>
      <c r="E821" s="77"/>
      <c r="F821" s="77"/>
      <c r="G821" s="77"/>
      <c r="H821" s="108"/>
      <c r="I821" s="81"/>
      <c r="J821" s="5"/>
      <c r="K821" s="32"/>
      <c r="L821" s="90"/>
      <c r="M821" s="88"/>
      <c r="N821" s="91"/>
      <c r="O821" s="92"/>
      <c r="P821" s="32"/>
      <c r="AI821" s="3"/>
      <c r="AJ821" s="3"/>
    </row>
    <row r="822" spans="1:36" ht="18" customHeight="1">
      <c r="A822" s="89"/>
      <c r="B822" s="77"/>
      <c r="C822" s="77"/>
      <c r="D822" s="77"/>
      <c r="E822" s="77"/>
      <c r="F822" s="77"/>
      <c r="G822" s="77"/>
      <c r="H822" s="108"/>
      <c r="I822" s="81"/>
      <c r="J822" s="5"/>
      <c r="K822" s="32"/>
      <c r="L822" s="90"/>
      <c r="M822" s="88"/>
      <c r="N822" s="91"/>
      <c r="O822" s="92"/>
      <c r="P822" s="32"/>
      <c r="AI822" s="3"/>
      <c r="AJ822" s="3"/>
    </row>
    <row r="823" spans="1:36" ht="18" customHeight="1">
      <c r="A823" s="89"/>
      <c r="B823" s="77"/>
      <c r="C823" s="77"/>
      <c r="D823" s="77"/>
      <c r="E823" s="77"/>
      <c r="F823" s="77"/>
      <c r="G823" s="77"/>
      <c r="H823" s="108"/>
      <c r="I823" s="81"/>
      <c r="J823" s="5"/>
      <c r="K823" s="32"/>
      <c r="L823" s="90"/>
      <c r="M823" s="88"/>
      <c r="N823" s="91"/>
      <c r="O823" s="92"/>
      <c r="P823" s="32"/>
      <c r="AI823" s="3"/>
      <c r="AJ823" s="3"/>
    </row>
    <row r="824" spans="1:36" ht="18" customHeight="1">
      <c r="A824" s="89"/>
      <c r="B824" s="77"/>
      <c r="C824" s="77"/>
      <c r="D824" s="77"/>
      <c r="E824" s="77"/>
      <c r="F824" s="77"/>
      <c r="G824" s="77"/>
      <c r="H824" s="108"/>
      <c r="I824" s="93"/>
      <c r="J824" s="70"/>
      <c r="K824" s="69"/>
      <c r="L824" s="94"/>
      <c r="M824" s="88"/>
      <c r="N824" s="95"/>
      <c r="O824" s="96"/>
      <c r="P824" s="32"/>
      <c r="AI824" s="3"/>
      <c r="AJ824" s="3"/>
    </row>
    <row r="825" spans="1:36" ht="18" customHeight="1">
      <c r="A825" s="31"/>
      <c r="B825" s="32"/>
      <c r="C825" s="172" t="s">
        <v>114</v>
      </c>
      <c r="D825" s="173"/>
      <c r="E825" s="173"/>
      <c r="F825" s="173"/>
      <c r="G825" s="174"/>
      <c r="H825" s="97">
        <f>SUM(H815:H824)</f>
        <v>0</v>
      </c>
      <c r="I825" s="98" t="str">
        <f>IF(H823=0,"",H823/B815)</f>
        <v/>
      </c>
      <c r="J825" s="98" t="str">
        <f>IF(H825=0,"",H825/B815)</f>
        <v/>
      </c>
      <c r="K825" s="98" t="str">
        <f>IF(H823=0,"",J825-I825)</f>
        <v/>
      </c>
      <c r="L825" s="5"/>
      <c r="M825" s="32"/>
      <c r="N825" s="23"/>
      <c r="O825" s="5"/>
      <c r="P825" s="32"/>
      <c r="AI825" s="3"/>
      <c r="AJ825" s="3"/>
    </row>
    <row r="826" spans="1:36" ht="18" customHeight="1">
      <c r="A826" s="31"/>
      <c r="B826" s="32"/>
      <c r="C826" s="103"/>
      <c r="D826" s="103"/>
      <c r="E826" s="103"/>
      <c r="F826" s="103"/>
      <c r="G826" s="103"/>
      <c r="H826" s="104"/>
      <c r="I826" s="105"/>
      <c r="J826" s="105"/>
      <c r="K826" s="105"/>
      <c r="L826" s="5"/>
      <c r="M826" s="32"/>
      <c r="N826" s="23"/>
      <c r="O826" s="5"/>
      <c r="P826" s="32"/>
      <c r="AI826" s="3"/>
      <c r="AJ826" s="3"/>
    </row>
    <row r="827" spans="1:36" ht="18" customHeight="1">
      <c r="A827" s="31"/>
      <c r="B827" s="32"/>
      <c r="C827" s="103"/>
      <c r="D827" s="103"/>
      <c r="E827" s="103"/>
      <c r="F827" s="103"/>
      <c r="G827" s="103"/>
      <c r="H827" s="104"/>
      <c r="I827" s="105"/>
      <c r="J827" s="105"/>
      <c r="K827" s="105"/>
      <c r="L827" s="5"/>
      <c r="M827" s="32"/>
      <c r="N827" s="23"/>
      <c r="O827" s="5"/>
      <c r="P827" s="32"/>
      <c r="AI827" s="3"/>
      <c r="AJ827" s="3"/>
    </row>
    <row r="828" spans="1:36" ht="18" customHeight="1">
      <c r="A828" s="31"/>
      <c r="B828" s="32"/>
      <c r="C828" s="103"/>
      <c r="D828" s="103"/>
      <c r="E828" s="103"/>
      <c r="F828" s="103"/>
      <c r="G828" s="103"/>
      <c r="H828" s="104"/>
      <c r="I828" s="105"/>
      <c r="J828" s="105"/>
      <c r="K828" s="105"/>
      <c r="L828" s="5"/>
      <c r="M828" s="32"/>
      <c r="N828" s="23"/>
      <c r="O828" s="5"/>
      <c r="P828" s="32"/>
      <c r="Q828" s="166"/>
      <c r="AI828" s="3"/>
      <c r="AJ828" s="3"/>
    </row>
    <row r="829" spans="1:36" ht="18" customHeight="1">
      <c r="A829" s="157" t="s">
        <v>99</v>
      </c>
      <c r="B829" s="166"/>
      <c r="C829" s="158"/>
      <c r="D829" s="158"/>
      <c r="E829" s="158"/>
      <c r="F829" s="158"/>
      <c r="G829" s="158"/>
      <c r="H829" s="73">
        <v>2402</v>
      </c>
      <c r="I829" s="74"/>
      <c r="J829" s="74"/>
      <c r="K829" s="74"/>
      <c r="L829" s="74"/>
      <c r="M829" s="74"/>
      <c r="N829" s="32"/>
      <c r="O829" s="32"/>
      <c r="P829" s="32"/>
      <c r="Q829" s="166"/>
      <c r="AI829" s="3"/>
      <c r="AJ829" s="3"/>
    </row>
    <row r="830" spans="1:36" ht="18" customHeight="1">
      <c r="A830" s="180" t="s">
        <v>9</v>
      </c>
      <c r="B830" s="181" t="s">
        <v>100</v>
      </c>
      <c r="C830" s="182"/>
      <c r="D830" s="182"/>
      <c r="E830" s="182"/>
      <c r="F830" s="182"/>
      <c r="G830" s="182"/>
      <c r="H830" s="183" t="s">
        <v>10</v>
      </c>
      <c r="I830" s="177" t="s">
        <v>2</v>
      </c>
      <c r="J830" s="177" t="s">
        <v>3</v>
      </c>
      <c r="K830" s="184" t="s">
        <v>4</v>
      </c>
      <c r="L830" s="177" t="s">
        <v>5</v>
      </c>
      <c r="M830" s="175" t="s">
        <v>6</v>
      </c>
      <c r="N830" s="175" t="s">
        <v>7</v>
      </c>
      <c r="O830" s="177" t="s">
        <v>8</v>
      </c>
      <c r="P830" s="32"/>
      <c r="Q830" s="166"/>
      <c r="AI830" s="3"/>
      <c r="AJ830" s="3"/>
    </row>
    <row r="831" spans="1:36" ht="18" customHeight="1">
      <c r="A831" s="176"/>
      <c r="B831" s="75" t="s">
        <v>101</v>
      </c>
      <c r="C831" s="75" t="s">
        <v>102</v>
      </c>
      <c r="D831" s="75" t="s">
        <v>103</v>
      </c>
      <c r="E831" s="75" t="s">
        <v>104</v>
      </c>
      <c r="F831" s="75" t="s">
        <v>105</v>
      </c>
      <c r="G831" s="75" t="s">
        <v>106</v>
      </c>
      <c r="H831" s="176"/>
      <c r="I831" s="176"/>
      <c r="J831" s="176"/>
      <c r="K831" s="176"/>
      <c r="L831" s="176"/>
      <c r="M831" s="176"/>
      <c r="N831" s="176"/>
      <c r="O831" s="176"/>
      <c r="P831" s="32"/>
      <c r="Q831" s="166"/>
      <c r="AI831" s="3"/>
      <c r="AJ831" s="3"/>
    </row>
    <row r="832" spans="1:36" ht="18" customHeight="1">
      <c r="A832" s="75">
        <v>2402</v>
      </c>
      <c r="B832" s="77">
        <v>704</v>
      </c>
      <c r="C832" s="77"/>
      <c r="D832" s="77"/>
      <c r="E832" s="77"/>
      <c r="F832" s="77"/>
      <c r="G832" s="77"/>
      <c r="H832" s="108"/>
      <c r="I832" s="79"/>
      <c r="J832" s="47"/>
      <c r="K832" s="48"/>
      <c r="L832" s="17"/>
      <c r="M832" s="80">
        <f>B832</f>
        <v>704</v>
      </c>
      <c r="N832" s="43"/>
      <c r="O832" s="17"/>
      <c r="P832" s="32"/>
      <c r="Q832" s="166"/>
      <c r="AI832" s="3"/>
      <c r="AJ832" s="3"/>
    </row>
    <row r="833" spans="1:36" ht="18" customHeight="1">
      <c r="A833" s="75">
        <v>2501</v>
      </c>
      <c r="B833" s="77"/>
      <c r="C833" s="77"/>
      <c r="D833" s="77"/>
      <c r="E833" s="77"/>
      <c r="F833" s="77"/>
      <c r="G833" s="77"/>
      <c r="H833" s="108"/>
      <c r="I833" s="81"/>
      <c r="J833" s="5"/>
      <c r="K833" s="82"/>
      <c r="L833" s="83" t="str">
        <f>IF(C833=0,"",C833/B832)</f>
        <v/>
      </c>
      <c r="M833" s="84"/>
      <c r="N833" s="85" t="str">
        <f t="shared" ref="N833:N837" si="143">IF(M833=0,"",M833/M832)</f>
        <v/>
      </c>
      <c r="O833" s="85" t="str">
        <f t="shared" ref="O833:O837" si="144">IF(M833=0,"",100%-N833)</f>
        <v/>
      </c>
      <c r="P833" s="32"/>
      <c r="Q833" s="166"/>
      <c r="AI833" s="3"/>
      <c r="AJ833" s="3"/>
    </row>
    <row r="834" spans="1:36" ht="18" customHeight="1">
      <c r="A834" s="75">
        <v>2502</v>
      </c>
      <c r="B834" s="77"/>
      <c r="C834" s="77"/>
      <c r="D834" s="77"/>
      <c r="E834" s="77"/>
      <c r="F834" s="77"/>
      <c r="G834" s="77"/>
      <c r="H834" s="108"/>
      <c r="I834" s="81"/>
      <c r="J834" s="5"/>
      <c r="K834" s="82"/>
      <c r="L834" s="86" t="str">
        <f>IF(D834=0,"",D834/C833)</f>
        <v/>
      </c>
      <c r="M834" s="84"/>
      <c r="N834" s="87" t="str">
        <f t="shared" si="143"/>
        <v/>
      </c>
      <c r="O834" s="87" t="str">
        <f t="shared" si="144"/>
        <v/>
      </c>
      <c r="P834" s="11">
        <f>M834/M832</f>
        <v>0</v>
      </c>
      <c r="Q834" s="166"/>
      <c r="AI834" s="3"/>
      <c r="AJ834" s="3"/>
    </row>
    <row r="835" spans="1:36" ht="18" customHeight="1">
      <c r="A835" s="75">
        <v>2601</v>
      </c>
      <c r="B835" s="77"/>
      <c r="C835" s="77"/>
      <c r="D835" s="77"/>
      <c r="E835" s="77"/>
      <c r="F835" s="77"/>
      <c r="G835" s="77"/>
      <c r="H835" s="108"/>
      <c r="I835" s="81"/>
      <c r="J835" s="5"/>
      <c r="K835" s="82"/>
      <c r="L835" s="86" t="str">
        <f>IF(E835=0,"",E835/D834)</f>
        <v/>
      </c>
      <c r="M835" s="84"/>
      <c r="N835" s="87" t="str">
        <f t="shared" si="143"/>
        <v/>
      </c>
      <c r="O835" s="87" t="str">
        <f t="shared" si="144"/>
        <v/>
      </c>
      <c r="P835" s="32"/>
      <c r="Q835" s="166"/>
      <c r="AI835" s="3"/>
      <c r="AJ835" s="3"/>
    </row>
    <row r="836" spans="1:36" ht="18" customHeight="1">
      <c r="A836" s="89" t="s">
        <v>138</v>
      </c>
      <c r="B836" s="77"/>
      <c r="C836" s="77"/>
      <c r="D836" s="77"/>
      <c r="E836" s="77"/>
      <c r="F836" s="77"/>
      <c r="G836" s="77"/>
      <c r="H836" s="108"/>
      <c r="I836" s="81"/>
      <c r="J836" s="5"/>
      <c r="K836" s="82"/>
      <c r="L836" s="86" t="str">
        <f>IF(F836=0,"",F836/E835)</f>
        <v/>
      </c>
      <c r="M836" s="84"/>
      <c r="N836" s="87" t="str">
        <f t="shared" si="143"/>
        <v/>
      </c>
      <c r="O836" s="87" t="str">
        <f t="shared" si="144"/>
        <v/>
      </c>
      <c r="P836" s="32"/>
      <c r="Q836" s="166"/>
      <c r="AI836" s="3"/>
      <c r="AJ836" s="3"/>
    </row>
    <row r="837" spans="1:36" ht="18" customHeight="1">
      <c r="A837" s="89" t="s">
        <v>140</v>
      </c>
      <c r="B837" s="77"/>
      <c r="C837" s="77"/>
      <c r="D837" s="77"/>
      <c r="E837" s="77"/>
      <c r="F837" s="77"/>
      <c r="G837" s="77"/>
      <c r="H837" s="108"/>
      <c r="I837" s="81"/>
      <c r="J837" s="5"/>
      <c r="K837" s="82"/>
      <c r="L837" s="86" t="str">
        <f>IF(G837=0,"",G837/F836)</f>
        <v/>
      </c>
      <c r="M837" s="88"/>
      <c r="N837" s="87" t="str">
        <f t="shared" si="143"/>
        <v/>
      </c>
      <c r="O837" s="87" t="str">
        <f t="shared" si="144"/>
        <v/>
      </c>
      <c r="P837" s="32"/>
      <c r="Q837" s="166"/>
      <c r="AI837" s="3"/>
      <c r="AJ837" s="3"/>
    </row>
    <row r="838" spans="1:36" ht="18" customHeight="1">
      <c r="A838" s="89" t="s">
        <v>141</v>
      </c>
      <c r="B838" s="77"/>
      <c r="C838" s="77"/>
      <c r="D838" s="77"/>
      <c r="E838" s="77"/>
      <c r="F838" s="77"/>
      <c r="G838" s="77"/>
      <c r="H838" s="108"/>
      <c r="I838" s="81"/>
      <c r="J838" s="5"/>
      <c r="K838" s="32"/>
      <c r="L838" s="90"/>
      <c r="M838" s="88"/>
      <c r="N838" s="91"/>
      <c r="O838" s="92"/>
      <c r="P838" s="32"/>
      <c r="Q838" s="166"/>
      <c r="AI838" s="3"/>
      <c r="AJ838" s="3"/>
    </row>
    <row r="839" spans="1:36" ht="18" customHeight="1">
      <c r="A839" s="89"/>
      <c r="B839" s="77"/>
      <c r="C839" s="77"/>
      <c r="D839" s="77"/>
      <c r="E839" s="77"/>
      <c r="F839" s="77"/>
      <c r="G839" s="77"/>
      <c r="H839" s="108"/>
      <c r="I839" s="81"/>
      <c r="J839" s="5"/>
      <c r="K839" s="32"/>
      <c r="L839" s="90"/>
      <c r="M839" s="88"/>
      <c r="N839" s="91"/>
      <c r="O839" s="92"/>
      <c r="P839" s="32"/>
      <c r="Q839" s="166"/>
      <c r="AI839" s="3"/>
      <c r="AJ839" s="3"/>
    </row>
    <row r="840" spans="1:36" ht="18" customHeight="1">
      <c r="A840" s="89"/>
      <c r="B840" s="77"/>
      <c r="C840" s="77"/>
      <c r="D840" s="77"/>
      <c r="E840" s="77"/>
      <c r="F840" s="77"/>
      <c r="G840" s="77"/>
      <c r="H840" s="108"/>
      <c r="I840" s="81"/>
      <c r="J840" s="5"/>
      <c r="K840" s="32"/>
      <c r="L840" s="90"/>
      <c r="M840" s="88"/>
      <c r="N840" s="91"/>
      <c r="O840" s="92"/>
      <c r="P840" s="32"/>
      <c r="Q840" s="166"/>
      <c r="AI840" s="3"/>
      <c r="AJ840" s="3"/>
    </row>
    <row r="841" spans="1:36" ht="18" customHeight="1">
      <c r="A841" s="89"/>
      <c r="B841" s="77"/>
      <c r="C841" s="77"/>
      <c r="D841" s="77"/>
      <c r="E841" s="77"/>
      <c r="F841" s="77"/>
      <c r="G841" s="77"/>
      <c r="H841" s="108"/>
      <c r="I841" s="93"/>
      <c r="J841" s="70"/>
      <c r="K841" s="69"/>
      <c r="L841" s="94"/>
      <c r="M841" s="88"/>
      <c r="N841" s="95"/>
      <c r="O841" s="96"/>
      <c r="P841" s="32"/>
      <c r="Q841" s="166"/>
      <c r="AI841" s="3"/>
      <c r="AJ841" s="3"/>
    </row>
    <row r="842" spans="1:36" ht="18" customHeight="1">
      <c r="A842" s="31"/>
      <c r="B842" s="32"/>
      <c r="C842" s="172" t="s">
        <v>114</v>
      </c>
      <c r="D842" s="173"/>
      <c r="E842" s="173"/>
      <c r="F842" s="173"/>
      <c r="G842" s="174"/>
      <c r="H842" s="97">
        <f>SUM(H832:H841)</f>
        <v>0</v>
      </c>
      <c r="I842" s="98" t="str">
        <f>IF(H840=0,"",H840/B832)</f>
        <v/>
      </c>
      <c r="J842" s="98" t="str">
        <f>IF(H842=0,"",H842/B832)</f>
        <v/>
      </c>
      <c r="K842" s="98" t="str">
        <f>IF(H840=0,"",J842-I842)</f>
        <v/>
      </c>
      <c r="L842" s="5"/>
      <c r="M842" s="32"/>
      <c r="N842" s="23"/>
      <c r="O842" s="5"/>
      <c r="P842" s="32"/>
      <c r="Q842" s="166"/>
      <c r="AI842" s="3"/>
      <c r="AJ842" s="3"/>
    </row>
    <row r="843" spans="1:36" ht="18" customHeight="1">
      <c r="A843" s="31"/>
      <c r="B843" s="32"/>
      <c r="C843" s="103"/>
      <c r="D843" s="103"/>
      <c r="E843" s="103"/>
      <c r="F843" s="103"/>
      <c r="G843" s="103"/>
      <c r="H843" s="104"/>
      <c r="I843" s="105"/>
      <c r="J843" s="105"/>
      <c r="K843" s="105"/>
      <c r="L843" s="5"/>
      <c r="M843" s="32"/>
      <c r="N843" s="23"/>
      <c r="O843" s="5"/>
      <c r="P843" s="32"/>
      <c r="AI843" s="3"/>
      <c r="AJ843" s="3"/>
    </row>
    <row r="844" spans="1:36" ht="18" customHeight="1">
      <c r="A844" s="31"/>
      <c r="B844" s="32"/>
      <c r="C844" s="103"/>
      <c r="D844" s="103"/>
      <c r="E844" s="103"/>
      <c r="F844" s="103"/>
      <c r="G844" s="103"/>
      <c r="H844" s="104"/>
      <c r="I844" s="105"/>
      <c r="J844" s="105"/>
      <c r="K844" s="105"/>
      <c r="L844" s="5"/>
      <c r="M844" s="32"/>
      <c r="N844" s="23"/>
      <c r="O844" s="5"/>
      <c r="P844" s="32"/>
      <c r="AI844" s="3"/>
      <c r="AJ844" s="3"/>
    </row>
    <row r="845" spans="1:36" ht="18" customHeight="1">
      <c r="A845" s="31"/>
      <c r="B845" s="32"/>
      <c r="C845" s="103"/>
      <c r="D845" s="103"/>
      <c r="E845" s="103"/>
      <c r="F845" s="103"/>
      <c r="G845" s="103"/>
      <c r="H845" s="104"/>
      <c r="I845" s="105"/>
      <c r="J845" s="105"/>
      <c r="K845" s="105"/>
      <c r="L845" s="5"/>
      <c r="M845" s="32"/>
      <c r="N845" s="23"/>
      <c r="O845" s="5"/>
      <c r="P845" s="32"/>
      <c r="AI845" s="3"/>
      <c r="AJ845" s="3"/>
    </row>
    <row r="846" spans="1:36" ht="18" customHeight="1">
      <c r="A846" s="31"/>
      <c r="B846" s="32"/>
      <c r="C846" s="103"/>
      <c r="D846" s="103"/>
      <c r="E846" s="103"/>
      <c r="F846" s="103"/>
      <c r="G846" s="103"/>
      <c r="H846" s="104"/>
      <c r="I846" s="105"/>
      <c r="J846" s="105"/>
      <c r="K846" s="105"/>
      <c r="L846" s="5"/>
      <c r="M846" s="32"/>
      <c r="N846" s="23"/>
      <c r="O846" s="5"/>
      <c r="P846" s="32"/>
      <c r="AI846" s="3"/>
      <c r="AJ846" s="3"/>
    </row>
    <row r="847" spans="1:36" ht="18" customHeight="1">
      <c r="A847" s="31"/>
      <c r="B847" s="32"/>
      <c r="C847" s="103"/>
      <c r="D847" s="103"/>
      <c r="E847" s="103"/>
      <c r="F847" s="103"/>
      <c r="G847" s="103"/>
      <c r="H847" s="104"/>
      <c r="I847" s="105"/>
      <c r="J847" s="105"/>
      <c r="K847" s="105"/>
      <c r="L847" s="5"/>
      <c r="M847" s="32"/>
      <c r="N847" s="23"/>
      <c r="O847" s="5"/>
      <c r="P847" s="32"/>
      <c r="AI847" s="3"/>
      <c r="AJ847" s="3"/>
    </row>
    <row r="848" spans="1:36" ht="18" customHeight="1">
      <c r="A848" s="31"/>
      <c r="B848" s="32"/>
      <c r="C848" s="103"/>
      <c r="D848" s="103"/>
      <c r="E848" s="103"/>
      <c r="F848" s="103"/>
      <c r="G848" s="103"/>
      <c r="H848" s="104"/>
      <c r="I848" s="105"/>
      <c r="J848" s="105"/>
      <c r="K848" s="105"/>
      <c r="L848" s="5"/>
      <c r="M848" s="32"/>
      <c r="N848" s="23"/>
      <c r="O848" s="5"/>
      <c r="P848" s="32"/>
      <c r="AI848" s="3"/>
      <c r="AJ848" s="3"/>
    </row>
    <row r="849" spans="1:36" ht="18" customHeight="1">
      <c r="A849" s="31"/>
      <c r="B849" s="32"/>
      <c r="C849" s="103"/>
      <c r="D849" s="103"/>
      <c r="E849" s="103"/>
      <c r="F849" s="103"/>
      <c r="G849" s="103"/>
      <c r="H849" s="104"/>
      <c r="I849" s="105"/>
      <c r="J849" s="105"/>
      <c r="K849" s="105"/>
      <c r="L849" s="5"/>
      <c r="M849" s="32"/>
      <c r="N849" s="23"/>
      <c r="O849" s="5"/>
      <c r="P849" s="32"/>
      <c r="AI849" s="3"/>
      <c r="AJ849" s="3"/>
    </row>
    <row r="850" spans="1:36" ht="18" customHeight="1">
      <c r="A850" s="31"/>
      <c r="B850" s="32"/>
      <c r="C850" s="103"/>
      <c r="D850" s="103"/>
      <c r="E850" s="103"/>
      <c r="F850" s="103"/>
      <c r="G850" s="103"/>
      <c r="H850" s="104"/>
      <c r="I850" s="105"/>
      <c r="J850" s="105"/>
      <c r="K850" s="105"/>
      <c r="L850" s="5"/>
      <c r="M850" s="32"/>
      <c r="N850" s="23"/>
      <c r="O850" s="5"/>
      <c r="P850" s="32"/>
      <c r="AI850" s="3"/>
      <c r="AJ850" s="3"/>
    </row>
    <row r="851" spans="1:36" ht="18" customHeight="1">
      <c r="A851" s="31"/>
      <c r="B851" s="32"/>
      <c r="C851" s="103"/>
      <c r="D851" s="103"/>
      <c r="E851" s="103"/>
      <c r="F851" s="103"/>
      <c r="G851" s="103"/>
      <c r="H851" s="104"/>
      <c r="I851" s="105"/>
      <c r="J851" s="105"/>
      <c r="K851" s="105"/>
      <c r="L851" s="5"/>
      <c r="M851" s="32"/>
      <c r="N851" s="23"/>
      <c r="O851" s="5"/>
      <c r="P851" s="32"/>
      <c r="AI851" s="3"/>
      <c r="AJ851" s="3"/>
    </row>
    <row r="852" spans="1:36" ht="18" customHeight="1">
      <c r="A852" s="31"/>
      <c r="B852" s="32"/>
      <c r="C852" s="103"/>
      <c r="D852" s="103"/>
      <c r="E852" s="103"/>
      <c r="F852" s="103"/>
      <c r="G852" s="103"/>
      <c r="H852" s="104"/>
      <c r="I852" s="105"/>
      <c r="J852" s="105"/>
      <c r="K852" s="105"/>
      <c r="L852" s="5"/>
      <c r="M852" s="32"/>
      <c r="N852" s="23"/>
      <c r="O852" s="5"/>
      <c r="P852" s="32"/>
      <c r="AI852" s="3"/>
      <c r="AJ852" s="3"/>
    </row>
    <row r="853" spans="1:36" ht="18" customHeight="1">
      <c r="A853" s="31"/>
      <c r="B853" s="32"/>
      <c r="C853" s="103"/>
      <c r="D853" s="103"/>
      <c r="E853" s="103"/>
      <c r="F853" s="103"/>
      <c r="G853" s="103"/>
      <c r="H853" s="104"/>
      <c r="I853" s="105"/>
      <c r="J853" s="105"/>
      <c r="K853" s="105"/>
      <c r="L853" s="5"/>
      <c r="M853" s="32"/>
      <c r="N853" s="23"/>
      <c r="O853" s="5"/>
      <c r="P853" s="32"/>
      <c r="AI853" s="3"/>
      <c r="AJ853" s="3"/>
    </row>
    <row r="854" spans="1:36" ht="18" customHeight="1">
      <c r="A854" s="31"/>
      <c r="B854" s="32"/>
      <c r="C854" s="103"/>
      <c r="D854" s="103"/>
      <c r="E854" s="103"/>
      <c r="F854" s="103"/>
      <c r="G854" s="103"/>
      <c r="H854" s="104"/>
      <c r="I854" s="105"/>
      <c r="J854" s="105"/>
      <c r="K854" s="105"/>
      <c r="L854" s="5"/>
      <c r="M854" s="32"/>
      <c r="N854" s="23"/>
      <c r="O854" s="5"/>
      <c r="P854" s="32"/>
      <c r="AI854" s="3"/>
      <c r="AJ854" s="3"/>
    </row>
    <row r="855" spans="1:36" ht="18" customHeight="1">
      <c r="A855" s="31"/>
      <c r="B855" s="32"/>
      <c r="C855" s="103"/>
      <c r="D855" s="103"/>
      <c r="E855" s="103"/>
      <c r="F855" s="103"/>
      <c r="G855" s="103"/>
      <c r="H855" s="104"/>
      <c r="I855" s="105"/>
      <c r="J855" s="105"/>
      <c r="K855" s="105"/>
      <c r="L855" s="5"/>
      <c r="M855" s="32"/>
      <c r="N855" s="23"/>
      <c r="O855" s="5"/>
      <c r="P855" s="32"/>
      <c r="AI855" s="3"/>
      <c r="AJ855" s="3"/>
    </row>
    <row r="856" spans="1:36" ht="18" customHeight="1">
      <c r="A856" s="31"/>
      <c r="B856" s="32"/>
      <c r="C856" s="103"/>
      <c r="D856" s="103"/>
      <c r="E856" s="103"/>
      <c r="F856" s="103"/>
      <c r="G856" s="103"/>
      <c r="H856" s="104"/>
      <c r="I856" s="105"/>
      <c r="J856" s="105"/>
      <c r="K856" s="105"/>
      <c r="L856" s="5"/>
      <c r="M856" s="32"/>
      <c r="N856" s="23"/>
      <c r="O856" s="5"/>
      <c r="P856" s="32"/>
      <c r="AI856" s="3"/>
      <c r="AJ856" s="3"/>
    </row>
    <row r="857" spans="1:36" ht="18" customHeight="1">
      <c r="A857" s="31"/>
      <c r="B857" s="32"/>
      <c r="C857" s="103"/>
      <c r="D857" s="103"/>
      <c r="E857" s="103"/>
      <c r="F857" s="103"/>
      <c r="G857" s="103"/>
      <c r="H857" s="104"/>
      <c r="I857" s="105"/>
      <c r="J857" s="105"/>
      <c r="K857" s="105"/>
      <c r="L857" s="5"/>
      <c r="M857" s="32"/>
      <c r="N857" s="23"/>
      <c r="O857" s="5"/>
      <c r="P857" s="32"/>
      <c r="AI857" s="3"/>
      <c r="AJ857" s="3"/>
    </row>
    <row r="858" spans="1:36" ht="18" customHeight="1">
      <c r="A858" s="31"/>
      <c r="B858" s="32"/>
      <c r="C858" s="103"/>
      <c r="D858" s="103"/>
      <c r="E858" s="103"/>
      <c r="F858" s="103"/>
      <c r="G858" s="103"/>
      <c r="H858" s="104"/>
      <c r="I858" s="105"/>
      <c r="J858" s="105"/>
      <c r="K858" s="105"/>
      <c r="L858" s="5"/>
      <c r="M858" s="32"/>
      <c r="N858" s="23"/>
      <c r="O858" s="5"/>
      <c r="P858" s="32"/>
      <c r="AI858" s="3"/>
      <c r="AJ858" s="3"/>
    </row>
    <row r="859" spans="1:36" ht="18" customHeight="1">
      <c r="A859" s="31"/>
      <c r="B859" s="32"/>
      <c r="C859" s="103"/>
      <c r="D859" s="103"/>
      <c r="E859" s="103"/>
      <c r="F859" s="103"/>
      <c r="G859" s="103"/>
      <c r="H859" s="104"/>
      <c r="I859" s="105"/>
      <c r="J859" s="105"/>
      <c r="K859" s="105"/>
      <c r="L859" s="5"/>
      <c r="M859" s="32"/>
      <c r="N859" s="23"/>
      <c r="O859" s="5"/>
      <c r="P859" s="32"/>
      <c r="AI859" s="3"/>
      <c r="AJ859" s="3"/>
    </row>
    <row r="860" spans="1:36" ht="18" customHeight="1">
      <c r="A860" s="31"/>
      <c r="B860" s="32"/>
      <c r="C860" s="103"/>
      <c r="D860" s="103"/>
      <c r="E860" s="103"/>
      <c r="F860" s="103"/>
      <c r="G860" s="103"/>
      <c r="H860" s="104"/>
      <c r="I860" s="105"/>
      <c r="J860" s="105"/>
      <c r="K860" s="105"/>
      <c r="L860" s="5"/>
      <c r="M860" s="32"/>
      <c r="N860" s="23"/>
      <c r="O860" s="5"/>
      <c r="P860" s="32"/>
      <c r="AI860" s="3"/>
      <c r="AJ860" s="3"/>
    </row>
    <row r="861" spans="1:36" ht="18" customHeight="1">
      <c r="A861" s="31"/>
      <c r="B861" s="32"/>
      <c r="C861" s="103"/>
      <c r="D861" s="103"/>
      <c r="E861" s="103"/>
      <c r="F861" s="103"/>
      <c r="G861" s="103"/>
      <c r="H861" s="104"/>
      <c r="I861" s="105"/>
      <c r="J861" s="105"/>
      <c r="K861" s="105"/>
      <c r="L861" s="5"/>
      <c r="M861" s="32"/>
      <c r="N861" s="23"/>
      <c r="O861" s="5"/>
      <c r="P861" s="32"/>
      <c r="AI861" s="3"/>
      <c r="AJ861" s="3"/>
    </row>
    <row r="862" spans="1:36" ht="18" customHeight="1">
      <c r="A862" s="31"/>
      <c r="B862" s="32"/>
      <c r="C862" s="103"/>
      <c r="D862" s="103"/>
      <c r="E862" s="103"/>
      <c r="F862" s="103"/>
      <c r="G862" s="103"/>
      <c r="H862" s="104"/>
      <c r="I862" s="105"/>
      <c r="J862" s="105"/>
      <c r="K862" s="105"/>
      <c r="L862" s="5"/>
      <c r="M862" s="32"/>
      <c r="N862" s="23"/>
      <c r="O862" s="5"/>
      <c r="P862" s="32"/>
      <c r="AI862" s="3"/>
      <c r="AJ862" s="3"/>
    </row>
    <row r="863" spans="1:36" ht="18" customHeight="1">
      <c r="A863" s="31"/>
      <c r="B863" s="32"/>
      <c r="C863" s="103"/>
      <c r="D863" s="103"/>
      <c r="E863" s="103"/>
      <c r="F863" s="103"/>
      <c r="G863" s="103"/>
      <c r="H863" s="104"/>
      <c r="I863" s="105"/>
      <c r="J863" s="105"/>
      <c r="K863" s="105"/>
      <c r="L863" s="5"/>
      <c r="M863" s="32"/>
      <c r="N863" s="23"/>
      <c r="O863" s="5"/>
      <c r="P863" s="32"/>
      <c r="AI863" s="3"/>
      <c r="AJ863" s="3"/>
    </row>
    <row r="864" spans="1:36" ht="18" customHeight="1">
      <c r="A864" s="31"/>
      <c r="B864" s="32"/>
      <c r="C864" s="103"/>
      <c r="D864" s="103"/>
      <c r="E864" s="103"/>
      <c r="F864" s="103"/>
      <c r="G864" s="103"/>
      <c r="H864" s="104"/>
      <c r="I864" s="105"/>
      <c r="J864" s="105"/>
      <c r="K864" s="105"/>
      <c r="L864" s="5"/>
      <c r="M864" s="32"/>
      <c r="N864" s="23"/>
      <c r="O864" s="5"/>
      <c r="P864" s="32"/>
      <c r="AI864" s="3"/>
      <c r="AJ864" s="3"/>
    </row>
    <row r="865" spans="1:36" ht="18" customHeight="1">
      <c r="A865" s="31"/>
      <c r="B865" s="32"/>
      <c r="C865" s="103"/>
      <c r="D865" s="103"/>
      <c r="E865" s="103"/>
      <c r="F865" s="103"/>
      <c r="G865" s="103"/>
      <c r="H865" s="104"/>
      <c r="I865" s="105"/>
      <c r="J865" s="105"/>
      <c r="K865" s="105"/>
      <c r="L865" s="5"/>
      <c r="M865" s="32"/>
      <c r="N865" s="23"/>
      <c r="O865" s="5"/>
      <c r="P865" s="32"/>
      <c r="AI865" s="3"/>
      <c r="AJ865" s="3"/>
    </row>
    <row r="866" spans="1:36" ht="18" customHeight="1">
      <c r="A866" s="31"/>
      <c r="B866" s="32"/>
      <c r="C866" s="103"/>
      <c r="D866" s="103"/>
      <c r="E866" s="103"/>
      <c r="F866" s="103"/>
      <c r="G866" s="103"/>
      <c r="H866" s="104"/>
      <c r="I866" s="105"/>
      <c r="J866" s="105"/>
      <c r="K866" s="105"/>
      <c r="L866" s="5"/>
      <c r="M866" s="32"/>
      <c r="N866" s="23"/>
      <c r="O866" s="5"/>
      <c r="P866" s="32"/>
      <c r="AI866" s="3"/>
      <c r="AJ866" s="3"/>
    </row>
    <row r="867" spans="1:36" ht="18" customHeight="1">
      <c r="A867" s="31"/>
      <c r="B867" s="32"/>
      <c r="C867" s="103"/>
      <c r="D867" s="103"/>
      <c r="E867" s="103"/>
      <c r="F867" s="103"/>
      <c r="G867" s="103"/>
      <c r="H867" s="104"/>
      <c r="I867" s="105"/>
      <c r="J867" s="105"/>
      <c r="K867" s="105"/>
      <c r="L867" s="5"/>
      <c r="M867" s="32"/>
      <c r="N867" s="23"/>
      <c r="O867" s="5"/>
      <c r="P867" s="32"/>
      <c r="AI867" s="3"/>
      <c r="AJ867" s="3"/>
    </row>
    <row r="868" spans="1:36" ht="18" customHeight="1">
      <c r="A868" s="31"/>
      <c r="B868" s="32"/>
      <c r="C868" s="103"/>
      <c r="D868" s="103"/>
      <c r="E868" s="103"/>
      <c r="F868" s="103"/>
      <c r="G868" s="103"/>
      <c r="H868" s="104"/>
      <c r="I868" s="105"/>
      <c r="J868" s="105"/>
      <c r="K868" s="105"/>
      <c r="L868" s="5"/>
      <c r="M868" s="32"/>
      <c r="N868" s="23"/>
      <c r="O868" s="5"/>
      <c r="P868" s="32"/>
      <c r="AI868" s="3"/>
      <c r="AJ868" s="3"/>
    </row>
    <row r="869" spans="1:36" ht="18" customHeight="1">
      <c r="A869" s="31"/>
      <c r="B869" s="32"/>
      <c r="C869" s="103"/>
      <c r="D869" s="103"/>
      <c r="E869" s="103"/>
      <c r="F869" s="103"/>
      <c r="G869" s="103"/>
      <c r="H869" s="104"/>
      <c r="I869" s="105"/>
      <c r="J869" s="105"/>
      <c r="K869" s="105"/>
      <c r="L869" s="5"/>
      <c r="M869" s="32"/>
      <c r="N869" s="23"/>
      <c r="O869" s="5"/>
      <c r="P869" s="32"/>
      <c r="AI869" s="3"/>
      <c r="AJ869" s="3"/>
    </row>
    <row r="870" spans="1:36" ht="18" customHeight="1">
      <c r="A870" s="31"/>
      <c r="B870" s="32"/>
      <c r="C870" s="103"/>
      <c r="D870" s="103"/>
      <c r="E870" s="103"/>
      <c r="F870" s="103"/>
      <c r="G870" s="103"/>
      <c r="H870" s="104"/>
      <c r="I870" s="105"/>
      <c r="J870" s="105"/>
      <c r="K870" s="105"/>
      <c r="L870" s="5"/>
      <c r="M870" s="32"/>
      <c r="N870" s="23"/>
      <c r="O870" s="5"/>
      <c r="P870" s="32"/>
      <c r="AI870" s="3"/>
      <c r="AJ870" s="3"/>
    </row>
    <row r="871" spans="1:36" ht="18" customHeight="1">
      <c r="A871" s="31"/>
      <c r="B871" s="32"/>
      <c r="C871" s="103"/>
      <c r="D871" s="103"/>
      <c r="E871" s="103"/>
      <c r="F871" s="103"/>
      <c r="G871" s="103"/>
      <c r="H871" s="104"/>
      <c r="I871" s="105"/>
      <c r="J871" s="105"/>
      <c r="K871" s="105"/>
      <c r="L871" s="5"/>
      <c r="M871" s="32"/>
      <c r="N871" s="23"/>
      <c r="O871" s="5"/>
      <c r="P871" s="32"/>
      <c r="AI871" s="3"/>
      <c r="AJ871" s="3"/>
    </row>
    <row r="872" spans="1:36" ht="18" customHeight="1">
      <c r="A872" s="31"/>
      <c r="B872" s="32"/>
      <c r="C872" s="103"/>
      <c r="D872" s="103"/>
      <c r="E872" s="103"/>
      <c r="F872" s="103"/>
      <c r="G872" s="103"/>
      <c r="H872" s="104"/>
      <c r="I872" s="105"/>
      <c r="J872" s="105"/>
      <c r="K872" s="105"/>
      <c r="L872" s="5"/>
      <c r="M872" s="32"/>
      <c r="N872" s="23"/>
      <c r="O872" s="5"/>
      <c r="P872" s="32"/>
      <c r="AI872" s="3"/>
      <c r="AJ872" s="3"/>
    </row>
    <row r="873" spans="1:36" ht="18" customHeight="1">
      <c r="A873" s="31"/>
      <c r="B873" s="32"/>
      <c r="C873" s="103"/>
      <c r="D873" s="103"/>
      <c r="E873" s="103"/>
      <c r="F873" s="103"/>
      <c r="G873" s="103"/>
      <c r="H873" s="104"/>
      <c r="I873" s="105"/>
      <c r="J873" s="105"/>
      <c r="K873" s="105"/>
      <c r="L873" s="5"/>
      <c r="M873" s="32"/>
      <c r="N873" s="23"/>
      <c r="O873" s="5"/>
      <c r="P873" s="32"/>
      <c r="AI873" s="3"/>
      <c r="AJ873" s="3"/>
    </row>
    <row r="874" spans="1:36" ht="18" customHeight="1">
      <c r="A874" s="31"/>
      <c r="B874" s="32"/>
      <c r="C874" s="103"/>
      <c r="D874" s="103"/>
      <c r="E874" s="103"/>
      <c r="F874" s="103"/>
      <c r="G874" s="103"/>
      <c r="H874" s="104"/>
      <c r="I874" s="105"/>
      <c r="J874" s="105"/>
      <c r="K874" s="105"/>
      <c r="L874" s="5"/>
      <c r="M874" s="32"/>
      <c r="N874" s="23"/>
      <c r="O874" s="5"/>
      <c r="P874" s="32"/>
      <c r="AI874" s="3"/>
      <c r="AJ874" s="3"/>
    </row>
    <row r="875" spans="1:36" ht="18" customHeight="1">
      <c r="A875" s="31"/>
      <c r="B875" s="32"/>
      <c r="C875" s="103"/>
      <c r="D875" s="103"/>
      <c r="E875" s="103"/>
      <c r="F875" s="103"/>
      <c r="G875" s="103"/>
      <c r="H875" s="104"/>
      <c r="I875" s="105"/>
      <c r="J875" s="105"/>
      <c r="K875" s="105"/>
      <c r="L875" s="5"/>
      <c r="M875" s="32"/>
      <c r="N875" s="23"/>
      <c r="O875" s="5"/>
      <c r="P875" s="32"/>
      <c r="AI875" s="3"/>
      <c r="AJ875" s="3"/>
    </row>
    <row r="876" spans="1:36" ht="18" customHeight="1">
      <c r="A876" s="31"/>
      <c r="B876" s="32"/>
      <c r="C876" s="103"/>
      <c r="D876" s="103"/>
      <c r="E876" s="103"/>
      <c r="F876" s="103"/>
      <c r="G876" s="103"/>
      <c r="H876" s="104"/>
      <c r="I876" s="105"/>
      <c r="J876" s="105"/>
      <c r="K876" s="105"/>
      <c r="L876" s="5"/>
      <c r="M876" s="32"/>
      <c r="N876" s="23"/>
      <c r="O876" s="5"/>
      <c r="P876" s="32"/>
      <c r="AI876" s="3"/>
      <c r="AJ876" s="3"/>
    </row>
    <row r="877" spans="1:36" ht="18" customHeight="1">
      <c r="A877" s="31"/>
      <c r="B877" s="32"/>
      <c r="C877" s="103"/>
      <c r="D877" s="103"/>
      <c r="E877" s="103"/>
      <c r="F877" s="103"/>
      <c r="G877" s="103"/>
      <c r="H877" s="104"/>
      <c r="I877" s="105"/>
      <c r="J877" s="105"/>
      <c r="K877" s="105"/>
      <c r="L877" s="5"/>
      <c r="M877" s="32"/>
      <c r="N877" s="23"/>
      <c r="O877" s="5"/>
      <c r="P877" s="32"/>
      <c r="AI877" s="3"/>
      <c r="AJ877" s="3"/>
    </row>
    <row r="878" spans="1:36" ht="18" customHeight="1">
      <c r="A878" s="31"/>
      <c r="B878" s="32"/>
      <c r="C878" s="103"/>
      <c r="D878" s="103"/>
      <c r="E878" s="103"/>
      <c r="F878" s="103"/>
      <c r="G878" s="103"/>
      <c r="H878" s="104"/>
      <c r="I878" s="105"/>
      <c r="J878" s="105"/>
      <c r="K878" s="105"/>
      <c r="L878" s="5"/>
      <c r="M878" s="32"/>
      <c r="N878" s="23"/>
      <c r="O878" s="5"/>
      <c r="P878" s="32"/>
      <c r="AI878" s="3"/>
      <c r="AJ878" s="3"/>
    </row>
  </sheetData>
  <mergeCells count="177">
    <mergeCell ref="O830:O831"/>
    <mergeCell ref="C842:G842"/>
    <mergeCell ref="A830:A831"/>
    <mergeCell ref="B830:G830"/>
    <mergeCell ref="H830:H831"/>
    <mergeCell ref="I830:I831"/>
    <mergeCell ref="J830:J831"/>
    <mergeCell ref="K830:K831"/>
    <mergeCell ref="L830:L831"/>
    <mergeCell ref="M830:M831"/>
    <mergeCell ref="N830:N831"/>
    <mergeCell ref="A1:L1"/>
    <mergeCell ref="B3:G3"/>
    <mergeCell ref="X4:AG4"/>
    <mergeCell ref="B26:G26"/>
    <mergeCell ref="X26:AG26"/>
    <mergeCell ref="B48:G48"/>
    <mergeCell ref="X48:AG48"/>
    <mergeCell ref="B68:G68"/>
    <mergeCell ref="P68:Q68"/>
    <mergeCell ref="B87:G87"/>
    <mergeCell ref="B105:G105"/>
    <mergeCell ref="B125:G125"/>
    <mergeCell ref="B144:G144"/>
    <mergeCell ref="B164:G164"/>
    <mergeCell ref="B182:G182"/>
    <mergeCell ref="B201:G201"/>
    <mergeCell ref="B219:G219"/>
    <mergeCell ref="B236:G236"/>
    <mergeCell ref="B252:G252"/>
    <mergeCell ref="B267:G267"/>
    <mergeCell ref="B281:G281"/>
    <mergeCell ref="B294:G294"/>
    <mergeCell ref="B308:G308"/>
    <mergeCell ref="B321:G321"/>
    <mergeCell ref="B333:G333"/>
    <mergeCell ref="B347:G347"/>
    <mergeCell ref="B360:G360"/>
    <mergeCell ref="B373:G373"/>
    <mergeCell ref="B385:G385"/>
    <mergeCell ref="B398:G398"/>
    <mergeCell ref="B410:G410"/>
    <mergeCell ref="B423:G423"/>
    <mergeCell ref="B439:G439"/>
    <mergeCell ref="B457:G457"/>
    <mergeCell ref="B473:G473"/>
    <mergeCell ref="B492:G492"/>
    <mergeCell ref="B510:G510"/>
    <mergeCell ref="B527:G527"/>
    <mergeCell ref="B545:G545"/>
    <mergeCell ref="B560:G560"/>
    <mergeCell ref="B574:G574"/>
    <mergeCell ref="B593:G593"/>
    <mergeCell ref="I654:I655"/>
    <mergeCell ref="J654:J655"/>
    <mergeCell ref="K654:K655"/>
    <mergeCell ref="L654:L655"/>
    <mergeCell ref="M654:M655"/>
    <mergeCell ref="N654:N655"/>
    <mergeCell ref="O654:O655"/>
    <mergeCell ref="B608:G608"/>
    <mergeCell ref="B623:G623"/>
    <mergeCell ref="B638:G638"/>
    <mergeCell ref="A654:A655"/>
    <mergeCell ref="B654:G654"/>
    <mergeCell ref="H654:H655"/>
    <mergeCell ref="K670:K671"/>
    <mergeCell ref="L670:L671"/>
    <mergeCell ref="M670:M671"/>
    <mergeCell ref="N670:N671"/>
    <mergeCell ref="O670:O671"/>
    <mergeCell ref="C666:G666"/>
    <mergeCell ref="A670:A671"/>
    <mergeCell ref="B670:G670"/>
    <mergeCell ref="H670:H671"/>
    <mergeCell ref="I670:I671"/>
    <mergeCell ref="J670:J671"/>
    <mergeCell ref="K686:K687"/>
    <mergeCell ref="L686:L687"/>
    <mergeCell ref="M686:M687"/>
    <mergeCell ref="N686:N687"/>
    <mergeCell ref="O686:O687"/>
    <mergeCell ref="C682:G682"/>
    <mergeCell ref="A686:A687"/>
    <mergeCell ref="B686:G686"/>
    <mergeCell ref="H686:H687"/>
    <mergeCell ref="I686:I687"/>
    <mergeCell ref="J686:J687"/>
    <mergeCell ref="K702:K703"/>
    <mergeCell ref="L702:L703"/>
    <mergeCell ref="M702:M703"/>
    <mergeCell ref="N702:N703"/>
    <mergeCell ref="O702:O703"/>
    <mergeCell ref="C698:G698"/>
    <mergeCell ref="A702:A703"/>
    <mergeCell ref="B702:G702"/>
    <mergeCell ref="H702:H703"/>
    <mergeCell ref="I702:I703"/>
    <mergeCell ref="J702:J703"/>
    <mergeCell ref="K766:K767"/>
    <mergeCell ref="L766:L767"/>
    <mergeCell ref="M766:M767"/>
    <mergeCell ref="N766:N767"/>
    <mergeCell ref="O766:O767"/>
    <mergeCell ref="C762:G762"/>
    <mergeCell ref="A766:A767"/>
    <mergeCell ref="B766:G766"/>
    <mergeCell ref="H766:H767"/>
    <mergeCell ref="I766:I767"/>
    <mergeCell ref="J766:J767"/>
    <mergeCell ref="K718:K719"/>
    <mergeCell ref="L718:L719"/>
    <mergeCell ref="M718:M719"/>
    <mergeCell ref="N718:N719"/>
    <mergeCell ref="O718:O719"/>
    <mergeCell ref="C714:G714"/>
    <mergeCell ref="A718:A719"/>
    <mergeCell ref="B718:G718"/>
    <mergeCell ref="H718:H719"/>
    <mergeCell ref="I718:I719"/>
    <mergeCell ref="J718:J719"/>
    <mergeCell ref="K734:K735"/>
    <mergeCell ref="L734:L735"/>
    <mergeCell ref="M734:M735"/>
    <mergeCell ref="N734:N735"/>
    <mergeCell ref="O734:O735"/>
    <mergeCell ref="C730:G730"/>
    <mergeCell ref="A734:A735"/>
    <mergeCell ref="B734:G734"/>
    <mergeCell ref="H734:H735"/>
    <mergeCell ref="I734:I735"/>
    <mergeCell ref="J734:J735"/>
    <mergeCell ref="K750:K751"/>
    <mergeCell ref="L750:L751"/>
    <mergeCell ref="M750:M751"/>
    <mergeCell ref="N750:N751"/>
    <mergeCell ref="O750:O751"/>
    <mergeCell ref="C746:G746"/>
    <mergeCell ref="A750:A751"/>
    <mergeCell ref="B750:G750"/>
    <mergeCell ref="H750:H751"/>
    <mergeCell ref="I750:I751"/>
    <mergeCell ref="J750:J751"/>
    <mergeCell ref="C793:G793"/>
    <mergeCell ref="K781:K782"/>
    <mergeCell ref="L781:L782"/>
    <mergeCell ref="M781:M782"/>
    <mergeCell ref="N781:N782"/>
    <mergeCell ref="O781:O782"/>
    <mergeCell ref="C778:G778"/>
    <mergeCell ref="A781:A782"/>
    <mergeCell ref="B781:G781"/>
    <mergeCell ref="H781:H782"/>
    <mergeCell ref="I781:I782"/>
    <mergeCell ref="J781:J782"/>
    <mergeCell ref="O797:O798"/>
    <mergeCell ref="C809:G809"/>
    <mergeCell ref="A797:A798"/>
    <mergeCell ref="B797:G797"/>
    <mergeCell ref="H797:H798"/>
    <mergeCell ref="I797:I798"/>
    <mergeCell ref="J797:J798"/>
    <mergeCell ref="K797:K798"/>
    <mergeCell ref="L797:L798"/>
    <mergeCell ref="M797:M798"/>
    <mergeCell ref="N797:N798"/>
    <mergeCell ref="O813:O814"/>
    <mergeCell ref="C825:G825"/>
    <mergeCell ref="A813:A814"/>
    <mergeCell ref="B813:G813"/>
    <mergeCell ref="H813:H814"/>
    <mergeCell ref="I813:I814"/>
    <mergeCell ref="J813:J814"/>
    <mergeCell ref="K813:K814"/>
    <mergeCell ref="L813:L814"/>
    <mergeCell ref="M813:M814"/>
    <mergeCell ref="N813:N814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00"/>
  <sheetViews>
    <sheetView topLeftCell="A134" workbookViewId="0">
      <selection activeCell="H149" sqref="H149"/>
    </sheetView>
  </sheetViews>
  <sheetFormatPr baseColWidth="10" defaultColWidth="12.5703125" defaultRowHeight="15" customHeight="1"/>
  <cols>
    <col min="1" max="7" width="10" customWidth="1"/>
    <col min="8" max="8" width="15.7109375" customWidth="1"/>
    <col min="9" max="9" width="11.140625" customWidth="1"/>
    <col min="10" max="10" width="11.28515625" customWidth="1"/>
    <col min="11" max="11" width="11.42578125" customWidth="1"/>
    <col min="12" max="12" width="10.85546875" customWidth="1"/>
    <col min="13" max="26" width="10" customWidth="1"/>
  </cols>
  <sheetData>
    <row r="1" spans="1:22" ht="33.75" customHeight="1">
      <c r="A1" s="32"/>
      <c r="B1" s="32"/>
      <c r="C1" s="32"/>
      <c r="D1" s="32"/>
      <c r="E1" s="32"/>
      <c r="F1" s="117"/>
      <c r="G1" s="192" t="s">
        <v>121</v>
      </c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32"/>
      <c r="S1" s="32"/>
      <c r="T1" s="32"/>
      <c r="U1" s="32"/>
      <c r="V1" s="32"/>
    </row>
    <row r="2" spans="1:22" ht="27" customHeight="1">
      <c r="A2" s="32"/>
      <c r="B2" s="32"/>
      <c r="C2" s="32"/>
      <c r="D2" s="32"/>
      <c r="E2" s="32"/>
      <c r="F2" s="118"/>
      <c r="G2" s="193" t="s">
        <v>122</v>
      </c>
      <c r="H2" s="186"/>
      <c r="I2" s="186"/>
      <c r="J2" s="186"/>
      <c r="K2" s="186"/>
      <c r="L2" s="186"/>
      <c r="M2" s="186"/>
      <c r="N2" s="186"/>
      <c r="O2" s="186"/>
      <c r="P2" s="32"/>
      <c r="Q2" s="32"/>
      <c r="R2" s="32"/>
      <c r="S2" s="32"/>
      <c r="T2" s="32"/>
      <c r="U2" s="32"/>
      <c r="V2" s="32"/>
    </row>
    <row r="3" spans="1:22" ht="23.25" customHeight="1">
      <c r="A3" s="32"/>
      <c r="B3" s="32"/>
      <c r="C3" s="32"/>
      <c r="D3" s="32"/>
      <c r="E3" s="32"/>
      <c r="F3" s="119"/>
      <c r="G3" s="194" t="s">
        <v>123</v>
      </c>
      <c r="H3" s="186"/>
      <c r="I3" s="186"/>
      <c r="J3" s="186"/>
      <c r="K3" s="186"/>
      <c r="L3" s="186"/>
      <c r="M3" s="186"/>
      <c r="N3" s="186"/>
      <c r="O3" s="186"/>
      <c r="P3" s="32"/>
      <c r="Q3" s="32"/>
      <c r="R3" s="32"/>
      <c r="S3" s="32"/>
      <c r="T3" s="32"/>
      <c r="U3" s="32"/>
      <c r="V3" s="32"/>
    </row>
    <row r="4" spans="1:22" ht="23.25" customHeight="1">
      <c r="A4" s="32"/>
      <c r="B4" s="32"/>
      <c r="C4" s="32"/>
      <c r="D4" s="32"/>
      <c r="E4" s="32"/>
      <c r="F4" s="120"/>
      <c r="G4" s="195" t="s">
        <v>124</v>
      </c>
      <c r="H4" s="186"/>
      <c r="I4" s="186"/>
      <c r="J4" s="186"/>
      <c r="K4" s="186"/>
      <c r="L4" s="186"/>
      <c r="M4" s="186"/>
      <c r="N4" s="186"/>
      <c r="O4" s="186"/>
      <c r="P4" s="32"/>
      <c r="Q4" s="32"/>
      <c r="R4" s="32"/>
      <c r="S4" s="32"/>
      <c r="T4" s="32"/>
      <c r="U4" s="32"/>
      <c r="V4" s="32"/>
    </row>
    <row r="5" spans="1:22" ht="12.75" customHeight="1">
      <c r="A5" s="32"/>
      <c r="B5" s="32"/>
      <c r="C5" s="32"/>
      <c r="D5" s="32"/>
      <c r="E5" s="32"/>
      <c r="F5" s="32"/>
      <c r="G5" s="32"/>
      <c r="H5" s="32"/>
      <c r="I5" s="5"/>
      <c r="J5" s="5"/>
      <c r="K5" s="32"/>
      <c r="L5" s="5"/>
      <c r="M5" s="32"/>
      <c r="N5" s="32"/>
      <c r="O5" s="32"/>
      <c r="P5" s="32"/>
      <c r="Q5" s="32"/>
      <c r="R5" s="32"/>
      <c r="S5" s="32"/>
      <c r="T5" s="32"/>
      <c r="U5" s="32"/>
      <c r="V5" s="32"/>
    </row>
    <row r="6" spans="1:22" ht="12.75" customHeight="1">
      <c r="A6" s="32"/>
      <c r="B6" s="32"/>
      <c r="C6" s="32"/>
      <c r="D6" s="32"/>
      <c r="E6" s="32"/>
      <c r="F6" s="32"/>
      <c r="G6" s="32"/>
      <c r="H6" s="32"/>
      <c r="I6" s="5"/>
      <c r="J6" s="5"/>
      <c r="K6" s="32"/>
      <c r="L6" s="5"/>
      <c r="M6" s="32"/>
      <c r="N6" s="32"/>
      <c r="O6" s="32"/>
      <c r="P6" s="32"/>
      <c r="Q6" s="32"/>
      <c r="R6" s="32"/>
      <c r="S6" s="32"/>
      <c r="T6" s="32"/>
      <c r="U6" s="32"/>
      <c r="V6" s="32"/>
    </row>
    <row r="7" spans="1:22" ht="12.75" customHeight="1">
      <c r="A7" s="32"/>
      <c r="B7" s="32"/>
      <c r="C7" s="32"/>
      <c r="D7" s="32"/>
      <c r="E7" s="32"/>
      <c r="F7" s="32"/>
      <c r="G7" s="32"/>
      <c r="H7" s="32"/>
      <c r="I7" s="5"/>
      <c r="J7" s="5"/>
      <c r="K7" s="32"/>
      <c r="L7" s="5"/>
      <c r="M7" s="32"/>
      <c r="N7" s="32"/>
      <c r="O7" s="32"/>
      <c r="P7" s="32"/>
      <c r="Q7" s="32"/>
      <c r="R7" s="32"/>
      <c r="S7" s="32"/>
      <c r="T7" s="32"/>
      <c r="U7" s="32"/>
      <c r="V7" s="32"/>
    </row>
    <row r="8" spans="1:22" ht="12.75" customHeight="1">
      <c r="A8" s="32"/>
      <c r="B8" s="32"/>
      <c r="C8" s="32"/>
      <c r="D8" s="32"/>
      <c r="E8" s="32"/>
      <c r="F8" s="32"/>
      <c r="G8" s="32"/>
      <c r="H8" s="32"/>
      <c r="I8" s="5"/>
      <c r="J8" s="5"/>
      <c r="K8" s="32"/>
      <c r="L8" s="5"/>
      <c r="M8" s="32"/>
      <c r="N8" s="32"/>
      <c r="O8" s="32"/>
      <c r="P8" s="32"/>
      <c r="Q8" s="32"/>
      <c r="R8" s="32"/>
      <c r="S8" s="32"/>
      <c r="T8" s="32"/>
      <c r="U8" s="32"/>
      <c r="V8" s="32"/>
    </row>
    <row r="9" spans="1:22" ht="26.25" customHeight="1">
      <c r="A9" s="4"/>
      <c r="B9" s="178" t="s">
        <v>99</v>
      </c>
      <c r="C9" s="179"/>
      <c r="D9" s="179"/>
      <c r="E9" s="179"/>
      <c r="F9" s="179"/>
      <c r="G9" s="179"/>
      <c r="H9" s="73">
        <v>1502</v>
      </c>
      <c r="I9" s="74"/>
      <c r="J9" s="74"/>
      <c r="K9" s="74"/>
      <c r="L9" s="74"/>
      <c r="M9" s="74"/>
      <c r="N9" s="32"/>
      <c r="O9" s="32"/>
      <c r="P9" s="32"/>
      <c r="Q9" s="32"/>
      <c r="R9" s="32"/>
      <c r="S9" s="32"/>
      <c r="T9" s="32"/>
      <c r="U9" s="32"/>
      <c r="V9" s="32"/>
    </row>
    <row r="10" spans="1:22" ht="20.25" customHeight="1">
      <c r="A10" s="180" t="s">
        <v>9</v>
      </c>
      <c r="B10" s="181" t="s">
        <v>100</v>
      </c>
      <c r="C10" s="182"/>
      <c r="D10" s="182"/>
      <c r="E10" s="182"/>
      <c r="F10" s="182"/>
      <c r="G10" s="182"/>
      <c r="H10" s="183" t="s">
        <v>10</v>
      </c>
      <c r="I10" s="177" t="s">
        <v>2</v>
      </c>
      <c r="J10" s="177" t="s">
        <v>3</v>
      </c>
      <c r="K10" s="184" t="s">
        <v>4</v>
      </c>
      <c r="L10" s="177" t="s">
        <v>5</v>
      </c>
      <c r="M10" s="175" t="s">
        <v>6</v>
      </c>
      <c r="N10" s="175" t="s">
        <v>7</v>
      </c>
      <c r="O10" s="177" t="s">
        <v>8</v>
      </c>
      <c r="P10" s="32"/>
      <c r="Q10" s="32"/>
      <c r="R10" s="32"/>
      <c r="S10" s="32"/>
      <c r="T10" s="32"/>
      <c r="U10" s="32"/>
      <c r="V10" s="32"/>
    </row>
    <row r="11" spans="1:22" ht="15.75" customHeight="1">
      <c r="A11" s="176"/>
      <c r="B11" s="75" t="s">
        <v>101</v>
      </c>
      <c r="C11" s="75" t="s">
        <v>102</v>
      </c>
      <c r="D11" s="75" t="s">
        <v>103</v>
      </c>
      <c r="E11" s="75" t="s">
        <v>104</v>
      </c>
      <c r="F11" s="75" t="s">
        <v>105</v>
      </c>
      <c r="G11" s="75" t="s">
        <v>106</v>
      </c>
      <c r="H11" s="176"/>
      <c r="I11" s="176"/>
      <c r="J11" s="176"/>
      <c r="K11" s="176"/>
      <c r="L11" s="176"/>
      <c r="M11" s="176"/>
      <c r="N11" s="176"/>
      <c r="O11" s="176"/>
      <c r="P11" s="32"/>
      <c r="Q11" s="32"/>
      <c r="R11" s="32"/>
      <c r="S11" s="32"/>
      <c r="T11" s="32"/>
      <c r="U11" s="32"/>
      <c r="V11" s="32"/>
    </row>
    <row r="12" spans="1:22" ht="15.75" customHeight="1">
      <c r="A12" s="89" t="s">
        <v>94</v>
      </c>
      <c r="B12" s="121"/>
      <c r="C12" s="121"/>
      <c r="D12" s="121"/>
      <c r="E12" s="121"/>
      <c r="F12" s="77"/>
      <c r="G12" s="77"/>
      <c r="H12" s="78"/>
      <c r="I12" s="79"/>
      <c r="J12" s="47"/>
      <c r="K12" s="48"/>
      <c r="L12" s="17"/>
      <c r="M12" s="80">
        <v>198</v>
      </c>
      <c r="N12" s="43"/>
      <c r="O12" s="17"/>
      <c r="P12" s="32"/>
      <c r="Q12" s="32"/>
      <c r="R12" s="32"/>
      <c r="S12" s="32"/>
      <c r="T12" s="32"/>
      <c r="U12" s="32"/>
      <c r="V12" s="32"/>
    </row>
    <row r="13" spans="1:22" ht="15.75" customHeight="1">
      <c r="A13" s="89" t="s">
        <v>83</v>
      </c>
      <c r="B13" s="121"/>
      <c r="C13" s="121"/>
      <c r="D13" s="121"/>
      <c r="E13" s="121"/>
      <c r="F13" s="77"/>
      <c r="G13" s="77"/>
      <c r="H13" s="78"/>
      <c r="I13" s="81"/>
      <c r="J13" s="5"/>
      <c r="K13" s="82"/>
      <c r="L13" s="83" t="str">
        <f>IF(C13=0,"",C13/B12)</f>
        <v/>
      </c>
      <c r="M13" s="84"/>
      <c r="N13" s="85" t="str">
        <f t="shared" ref="N13:N17" si="0">IF(M13=0,"",M13/M12)</f>
        <v/>
      </c>
      <c r="O13" s="85" t="str">
        <f t="shared" ref="O13:O17" si="1">IF(M13=0,"",100%-N13)</f>
        <v/>
      </c>
      <c r="P13" s="32"/>
      <c r="Q13" s="32"/>
      <c r="R13" s="32"/>
      <c r="S13" s="32"/>
      <c r="T13" s="32"/>
      <c r="U13" s="32"/>
      <c r="V13" s="32"/>
    </row>
    <row r="14" spans="1:22" ht="15.75" customHeight="1">
      <c r="A14" s="89" t="s">
        <v>97</v>
      </c>
      <c r="B14" s="121"/>
      <c r="C14" s="121"/>
      <c r="D14" s="121"/>
      <c r="E14" s="121"/>
      <c r="F14" s="77"/>
      <c r="G14" s="77"/>
      <c r="H14" s="78"/>
      <c r="I14" s="81"/>
      <c r="J14" s="5"/>
      <c r="K14" s="82"/>
      <c r="L14" s="86" t="str">
        <f>IF(D14=0,"",D14/C13)</f>
        <v/>
      </c>
      <c r="M14" s="84"/>
      <c r="N14" s="87" t="str">
        <f t="shared" si="0"/>
        <v/>
      </c>
      <c r="O14" s="87" t="str">
        <f t="shared" si="1"/>
        <v/>
      </c>
      <c r="P14" s="11"/>
      <c r="Q14" s="32"/>
      <c r="R14" s="32"/>
      <c r="S14" s="32"/>
      <c r="T14" s="32"/>
      <c r="U14" s="32"/>
      <c r="V14" s="32"/>
    </row>
    <row r="15" spans="1:22" ht="15.75" customHeight="1">
      <c r="A15" s="89" t="s">
        <v>125</v>
      </c>
      <c r="B15" s="121"/>
      <c r="C15" s="121"/>
      <c r="D15" s="121"/>
      <c r="E15" s="121"/>
      <c r="F15" s="77"/>
      <c r="G15" s="77"/>
      <c r="H15" s="78"/>
      <c r="I15" s="81"/>
      <c r="J15" s="5"/>
      <c r="K15" s="82"/>
      <c r="L15" s="86" t="str">
        <f>IF(E15=0,"",E15/D14)</f>
        <v/>
      </c>
      <c r="M15" s="84"/>
      <c r="N15" s="87" t="str">
        <f t="shared" si="0"/>
        <v/>
      </c>
      <c r="O15" s="87" t="str">
        <f t="shared" si="1"/>
        <v/>
      </c>
      <c r="P15" s="32"/>
      <c r="Q15" s="32"/>
      <c r="R15" s="32"/>
      <c r="S15" s="32"/>
      <c r="T15" s="32"/>
      <c r="U15" s="32"/>
      <c r="V15" s="32"/>
    </row>
    <row r="16" spans="1:22" ht="15.75" customHeight="1">
      <c r="A16" s="89" t="s">
        <v>107</v>
      </c>
      <c r="B16" s="77"/>
      <c r="C16" s="77"/>
      <c r="D16" s="77"/>
      <c r="E16" s="77"/>
      <c r="F16" s="77">
        <v>17</v>
      </c>
      <c r="G16" s="77"/>
      <c r="H16" s="78"/>
      <c r="I16" s="81"/>
      <c r="J16" s="5"/>
      <c r="K16" s="82"/>
      <c r="L16" s="86" t="e">
        <f>IF(F16=0,"",F16/E15)</f>
        <v>#DIV/0!</v>
      </c>
      <c r="M16" s="84">
        <v>17</v>
      </c>
      <c r="N16" s="87" t="e">
        <f t="shared" si="0"/>
        <v>#DIV/0!</v>
      </c>
      <c r="O16" s="87" t="e">
        <f t="shared" si="1"/>
        <v>#DIV/0!</v>
      </c>
      <c r="P16" s="32"/>
      <c r="Q16" s="32"/>
      <c r="R16" s="32"/>
      <c r="S16" s="32"/>
      <c r="T16" s="32"/>
      <c r="U16" s="32"/>
      <c r="V16" s="32"/>
    </row>
    <row r="17" spans="1:22" ht="15.75" customHeight="1">
      <c r="A17" s="89" t="s">
        <v>108</v>
      </c>
      <c r="B17" s="77"/>
      <c r="C17" s="77"/>
      <c r="D17" s="77"/>
      <c r="E17" s="77"/>
      <c r="F17" s="77"/>
      <c r="G17" s="77">
        <v>17</v>
      </c>
      <c r="H17" s="78">
        <v>15</v>
      </c>
      <c r="I17" s="81"/>
      <c r="J17" s="5"/>
      <c r="K17" s="82"/>
      <c r="L17" s="86">
        <f>IF(G17=0,"",G17/F16)</f>
        <v>1</v>
      </c>
      <c r="M17" s="88">
        <v>17</v>
      </c>
      <c r="N17" s="87">
        <f t="shared" si="0"/>
        <v>1</v>
      </c>
      <c r="O17" s="87">
        <f t="shared" si="1"/>
        <v>0</v>
      </c>
      <c r="P17" s="32"/>
      <c r="Q17" s="32"/>
      <c r="R17" s="32"/>
      <c r="S17" s="32"/>
      <c r="T17" s="32"/>
      <c r="U17" s="32"/>
      <c r="V17" s="32"/>
    </row>
    <row r="18" spans="1:22" ht="15.75" customHeight="1">
      <c r="A18" s="89" t="s">
        <v>109</v>
      </c>
      <c r="B18" s="77"/>
      <c r="C18" s="77"/>
      <c r="D18" s="77"/>
      <c r="E18" s="77"/>
      <c r="F18" s="77"/>
      <c r="G18" s="77">
        <v>2</v>
      </c>
      <c r="H18" s="78"/>
      <c r="I18" s="81"/>
      <c r="J18" s="5"/>
      <c r="K18" s="32"/>
      <c r="L18" s="90"/>
      <c r="M18" s="88">
        <v>2</v>
      </c>
      <c r="N18" s="91"/>
      <c r="O18" s="92"/>
      <c r="P18" s="32"/>
      <c r="Q18" s="32"/>
      <c r="R18" s="32"/>
      <c r="S18" s="32"/>
      <c r="T18" s="32"/>
      <c r="U18" s="32"/>
      <c r="V18" s="32"/>
    </row>
    <row r="19" spans="1:22" ht="15.75" customHeight="1">
      <c r="A19" s="89" t="s">
        <v>110</v>
      </c>
      <c r="B19" s="77"/>
      <c r="C19" s="77"/>
      <c r="D19" s="77"/>
      <c r="E19" s="77"/>
      <c r="F19" s="77"/>
      <c r="G19" s="77">
        <v>2</v>
      </c>
      <c r="H19" s="78">
        <v>1</v>
      </c>
      <c r="I19" s="81"/>
      <c r="J19" s="5"/>
      <c r="K19" s="32"/>
      <c r="L19" s="90"/>
      <c r="M19" s="88">
        <v>2</v>
      </c>
      <c r="N19" s="91"/>
      <c r="O19" s="92"/>
      <c r="P19" s="32"/>
      <c r="Q19" s="32"/>
      <c r="R19" s="32"/>
      <c r="S19" s="32"/>
      <c r="T19" s="32"/>
      <c r="U19" s="32"/>
      <c r="V19" s="32"/>
    </row>
    <row r="20" spans="1:22" ht="15.75" customHeight="1">
      <c r="A20" s="89"/>
      <c r="B20" s="77"/>
      <c r="C20" s="77"/>
      <c r="D20" s="77"/>
      <c r="E20" s="77"/>
      <c r="F20" s="77"/>
      <c r="G20" s="77"/>
      <c r="H20" s="78"/>
      <c r="I20" s="81"/>
      <c r="J20" s="5"/>
      <c r="K20" s="32"/>
      <c r="L20" s="90"/>
      <c r="M20" s="88"/>
      <c r="N20" s="91"/>
      <c r="O20" s="92"/>
      <c r="P20" s="32"/>
      <c r="Q20" s="32"/>
      <c r="R20" s="32"/>
      <c r="S20" s="32"/>
      <c r="T20" s="32"/>
      <c r="U20" s="32"/>
      <c r="V20" s="32"/>
    </row>
    <row r="21" spans="1:22" ht="15.75" customHeight="1">
      <c r="A21" s="89"/>
      <c r="B21" s="77"/>
      <c r="C21" s="77"/>
      <c r="D21" s="77"/>
      <c r="E21" s="77"/>
      <c r="F21" s="77"/>
      <c r="G21" s="77"/>
      <c r="H21" s="78"/>
      <c r="I21" s="93"/>
      <c r="J21" s="70"/>
      <c r="K21" s="69"/>
      <c r="L21" s="94"/>
      <c r="M21" s="88"/>
      <c r="N21" s="95"/>
      <c r="O21" s="96"/>
      <c r="P21" s="32"/>
      <c r="Q21" s="32"/>
      <c r="R21" s="32"/>
      <c r="S21" s="32"/>
      <c r="T21" s="32"/>
      <c r="U21" s="32"/>
      <c r="V21" s="32"/>
    </row>
    <row r="22" spans="1:22" ht="18" customHeight="1">
      <c r="A22" s="31"/>
      <c r="B22" s="32"/>
      <c r="C22" s="172" t="s">
        <v>114</v>
      </c>
      <c r="D22" s="173"/>
      <c r="E22" s="173"/>
      <c r="F22" s="173"/>
      <c r="G22" s="174"/>
      <c r="H22" s="97">
        <f>SUM(H12:H21)</f>
        <v>16</v>
      </c>
      <c r="I22" s="98" t="e">
        <f>IF(H17=0,"",H17/B12)</f>
        <v>#DIV/0!</v>
      </c>
      <c r="J22" s="98" t="e">
        <f>IF(H22=0,"",H22/B12)</f>
        <v>#DIV/0!</v>
      </c>
      <c r="K22" s="98" t="str">
        <f>IF(H20=0,"",J22-I22)</f>
        <v/>
      </c>
      <c r="L22" s="5"/>
      <c r="M22" s="32"/>
      <c r="N22" s="23"/>
      <c r="O22" s="5"/>
      <c r="P22" s="32"/>
      <c r="Q22" s="32"/>
      <c r="R22" s="32"/>
      <c r="S22" s="32"/>
      <c r="T22" s="32"/>
      <c r="U22" s="32"/>
      <c r="V22" s="32"/>
    </row>
    <row r="23" spans="1:22" ht="12.75" customHeight="1">
      <c r="A23" s="32"/>
      <c r="B23" s="32"/>
      <c r="C23" s="32"/>
      <c r="D23" s="32"/>
      <c r="E23" s="32"/>
      <c r="F23" s="32"/>
      <c r="G23" s="32"/>
      <c r="H23" s="32"/>
      <c r="I23" s="5"/>
      <c r="J23" s="5"/>
      <c r="K23" s="32"/>
      <c r="L23" s="5"/>
      <c r="M23" s="32"/>
      <c r="N23" s="32"/>
      <c r="O23" s="32"/>
      <c r="P23" s="32"/>
      <c r="Q23" s="32"/>
      <c r="R23" s="32"/>
      <c r="S23" s="32"/>
      <c r="T23" s="32"/>
      <c r="U23" s="32"/>
      <c r="V23" s="32"/>
    </row>
    <row r="24" spans="1:22" ht="12.75" customHeight="1">
      <c r="A24" s="32"/>
      <c r="B24" s="32"/>
      <c r="C24" s="32"/>
      <c r="D24" s="32"/>
      <c r="E24" s="32"/>
      <c r="F24" s="32"/>
      <c r="G24" s="32"/>
      <c r="H24" s="32"/>
      <c r="I24" s="5"/>
      <c r="J24" s="5"/>
      <c r="K24" s="32"/>
      <c r="L24" s="5"/>
      <c r="M24" s="32"/>
      <c r="N24" s="32"/>
      <c r="O24" s="32"/>
      <c r="P24" s="32"/>
      <c r="Q24" s="32"/>
      <c r="R24" s="32"/>
      <c r="S24" s="32"/>
      <c r="T24" s="32"/>
      <c r="U24" s="32"/>
      <c r="V24" s="32"/>
    </row>
    <row r="25" spans="1:22" ht="12.75" customHeight="1">
      <c r="A25" s="32"/>
      <c r="B25" s="32"/>
      <c r="C25" s="32"/>
      <c r="D25" s="32"/>
      <c r="E25" s="32"/>
      <c r="F25" s="32"/>
      <c r="G25" s="32"/>
      <c r="H25" s="32"/>
      <c r="I25" s="5"/>
      <c r="J25" s="5"/>
      <c r="K25" s="32"/>
      <c r="L25" s="5"/>
      <c r="M25" s="32"/>
      <c r="N25" s="32"/>
      <c r="O25" s="32"/>
      <c r="P25" s="32"/>
      <c r="Q25" s="32"/>
      <c r="R25" s="32"/>
      <c r="S25" s="32"/>
      <c r="T25" s="32"/>
      <c r="U25" s="32"/>
      <c r="V25" s="32"/>
    </row>
    <row r="26" spans="1:22" ht="12.75" customHeight="1">
      <c r="A26" s="32"/>
      <c r="B26" s="32"/>
      <c r="C26" s="32"/>
      <c r="D26" s="32"/>
      <c r="E26" s="32"/>
      <c r="F26" s="32"/>
      <c r="G26" s="32"/>
      <c r="H26" s="32"/>
      <c r="I26" s="5"/>
      <c r="J26" s="5"/>
      <c r="K26" s="32"/>
      <c r="L26" s="5"/>
      <c r="M26" s="32"/>
      <c r="N26" s="32"/>
      <c r="O26" s="32"/>
      <c r="P26" s="32"/>
      <c r="Q26" s="32"/>
      <c r="R26" s="32"/>
      <c r="S26" s="32"/>
      <c r="T26" s="32"/>
      <c r="U26" s="32"/>
      <c r="V26" s="32"/>
    </row>
    <row r="27" spans="1:22" ht="26.25" customHeight="1">
      <c r="A27" s="4"/>
      <c r="B27" s="178" t="s">
        <v>99</v>
      </c>
      <c r="C27" s="179"/>
      <c r="D27" s="179"/>
      <c r="E27" s="179"/>
      <c r="F27" s="179"/>
      <c r="G27" s="179"/>
      <c r="H27" s="73">
        <v>1602</v>
      </c>
      <c r="I27" s="74"/>
      <c r="J27" s="74"/>
      <c r="K27" s="74"/>
      <c r="L27" s="74"/>
      <c r="M27" s="74"/>
      <c r="N27" s="32"/>
      <c r="O27" s="32"/>
      <c r="P27" s="32"/>
      <c r="Q27" s="32"/>
      <c r="R27" s="32"/>
      <c r="S27" s="32"/>
      <c r="T27" s="32"/>
      <c r="U27" s="32"/>
      <c r="V27" s="32"/>
    </row>
    <row r="28" spans="1:22" ht="20.25" customHeight="1">
      <c r="A28" s="180" t="s">
        <v>9</v>
      </c>
      <c r="B28" s="181" t="s">
        <v>100</v>
      </c>
      <c r="C28" s="182"/>
      <c r="D28" s="182"/>
      <c r="E28" s="182"/>
      <c r="F28" s="182"/>
      <c r="G28" s="182"/>
      <c r="H28" s="183" t="s">
        <v>10</v>
      </c>
      <c r="I28" s="177" t="s">
        <v>2</v>
      </c>
      <c r="J28" s="177" t="s">
        <v>3</v>
      </c>
      <c r="K28" s="184" t="s">
        <v>4</v>
      </c>
      <c r="L28" s="177" t="s">
        <v>5</v>
      </c>
      <c r="M28" s="175" t="s">
        <v>6</v>
      </c>
      <c r="N28" s="175" t="s">
        <v>7</v>
      </c>
      <c r="O28" s="177" t="s">
        <v>8</v>
      </c>
      <c r="P28" s="32"/>
      <c r="Q28" s="32"/>
      <c r="R28" s="32"/>
      <c r="S28" s="32"/>
      <c r="T28" s="32"/>
      <c r="U28" s="32"/>
      <c r="V28" s="32"/>
    </row>
    <row r="29" spans="1:22" ht="15.75" customHeight="1">
      <c r="A29" s="176"/>
      <c r="B29" s="75" t="s">
        <v>101</v>
      </c>
      <c r="C29" s="75" t="s">
        <v>102</v>
      </c>
      <c r="D29" s="75" t="s">
        <v>103</v>
      </c>
      <c r="E29" s="75" t="s">
        <v>104</v>
      </c>
      <c r="F29" s="75" t="s">
        <v>105</v>
      </c>
      <c r="G29" s="75" t="s">
        <v>106</v>
      </c>
      <c r="H29" s="176"/>
      <c r="I29" s="176"/>
      <c r="J29" s="176"/>
      <c r="K29" s="176"/>
      <c r="L29" s="176"/>
      <c r="M29" s="176"/>
      <c r="N29" s="176"/>
      <c r="O29" s="176"/>
      <c r="P29" s="32"/>
      <c r="Q29" s="32"/>
      <c r="R29" s="32"/>
      <c r="S29" s="32"/>
      <c r="T29" s="32"/>
      <c r="U29" s="32"/>
      <c r="V29" s="32"/>
    </row>
    <row r="30" spans="1:22" ht="15.75" customHeight="1">
      <c r="A30" s="89" t="s">
        <v>97</v>
      </c>
      <c r="B30" s="121"/>
      <c r="C30" s="121"/>
      <c r="D30" s="77"/>
      <c r="E30" s="77"/>
      <c r="F30" s="77"/>
      <c r="G30" s="77"/>
      <c r="H30" s="78"/>
      <c r="I30" s="79"/>
      <c r="J30" s="47"/>
      <c r="K30" s="48"/>
      <c r="L30" s="17"/>
      <c r="M30" s="80">
        <f>B30</f>
        <v>0</v>
      </c>
      <c r="N30" s="43"/>
      <c r="O30" s="17"/>
      <c r="P30" s="32"/>
      <c r="Q30" s="32"/>
      <c r="R30" s="32"/>
      <c r="S30" s="32"/>
      <c r="T30" s="32"/>
      <c r="U30" s="32"/>
      <c r="V30" s="32"/>
    </row>
    <row r="31" spans="1:22" ht="15.75" customHeight="1">
      <c r="A31" s="89" t="s">
        <v>125</v>
      </c>
      <c r="B31" s="121"/>
      <c r="C31" s="121"/>
      <c r="D31" s="77"/>
      <c r="E31" s="77"/>
      <c r="F31" s="77"/>
      <c r="G31" s="77"/>
      <c r="H31" s="78"/>
      <c r="I31" s="81"/>
      <c r="J31" s="5"/>
      <c r="K31" s="82"/>
      <c r="L31" s="83" t="str">
        <f>IF(C31=0,"",C31/B30)</f>
        <v/>
      </c>
      <c r="M31" s="84"/>
      <c r="N31" s="85" t="str">
        <f t="shared" ref="N31:N35" si="2">IF(M31=0,"",M31/M30)</f>
        <v/>
      </c>
      <c r="O31" s="85" t="str">
        <f t="shared" ref="O31:O35" si="3">IF(M31=0,"",100%-N31)</f>
        <v/>
      </c>
      <c r="P31" s="32"/>
      <c r="Q31" s="32"/>
      <c r="R31" s="32"/>
      <c r="S31" s="32"/>
      <c r="T31" s="32"/>
      <c r="U31" s="32"/>
      <c r="V31" s="32"/>
    </row>
    <row r="32" spans="1:22" ht="15.75" customHeight="1">
      <c r="A32" s="89" t="s">
        <v>107</v>
      </c>
      <c r="B32" s="77"/>
      <c r="C32" s="77"/>
      <c r="D32" s="77">
        <v>40</v>
      </c>
      <c r="E32" s="77"/>
      <c r="F32" s="77"/>
      <c r="G32" s="77"/>
      <c r="H32" s="78"/>
      <c r="I32" s="81"/>
      <c r="J32" s="5"/>
      <c r="K32" s="82"/>
      <c r="L32" s="86" t="e">
        <f>IF(D32=0,"",D32/C31)</f>
        <v>#DIV/0!</v>
      </c>
      <c r="M32" s="84">
        <v>40</v>
      </c>
      <c r="N32" s="87" t="e">
        <f t="shared" si="2"/>
        <v>#DIV/0!</v>
      </c>
      <c r="O32" s="87" t="e">
        <f t="shared" si="3"/>
        <v>#DIV/0!</v>
      </c>
      <c r="P32" s="11" t="e">
        <f>M32/M30</f>
        <v>#DIV/0!</v>
      </c>
      <c r="Q32" s="3"/>
      <c r="R32" s="32"/>
      <c r="S32" s="32"/>
      <c r="T32" s="32"/>
      <c r="U32" s="32"/>
      <c r="V32" s="32"/>
    </row>
    <row r="33" spans="1:22" ht="15.75" customHeight="1">
      <c r="A33" s="89" t="s">
        <v>108</v>
      </c>
      <c r="B33" s="77"/>
      <c r="C33" s="77"/>
      <c r="D33" s="77"/>
      <c r="E33" s="77">
        <v>34</v>
      </c>
      <c r="F33" s="77"/>
      <c r="G33" s="77"/>
      <c r="H33" s="78"/>
      <c r="I33" s="81"/>
      <c r="J33" s="5"/>
      <c r="K33" s="82"/>
      <c r="L33" s="86">
        <f>IF(E33=0,"",E33/D32)</f>
        <v>0.85</v>
      </c>
      <c r="M33" s="84">
        <v>36</v>
      </c>
      <c r="N33" s="87">
        <f t="shared" si="2"/>
        <v>0.9</v>
      </c>
      <c r="O33" s="87">
        <f t="shared" si="3"/>
        <v>9.9999999999999978E-2</v>
      </c>
      <c r="P33" s="32"/>
      <c r="Q33" s="32"/>
      <c r="R33" s="11">
        <f>M33/M32</f>
        <v>0.9</v>
      </c>
      <c r="S33" s="32"/>
      <c r="T33" s="32"/>
      <c r="U33" s="32"/>
      <c r="V33" s="32"/>
    </row>
    <row r="34" spans="1:22" ht="15.75" customHeight="1">
      <c r="A34" s="89" t="s">
        <v>109</v>
      </c>
      <c r="B34" s="77"/>
      <c r="C34" s="77"/>
      <c r="D34" s="77"/>
      <c r="E34" s="77"/>
      <c r="F34" s="77">
        <v>30</v>
      </c>
      <c r="G34" s="77"/>
      <c r="H34" s="78"/>
      <c r="I34" s="81"/>
      <c r="J34" s="5"/>
      <c r="K34" s="82"/>
      <c r="L34" s="86">
        <f>IF(F34=0,"",F34/E33)</f>
        <v>0.88235294117647056</v>
      </c>
      <c r="M34" s="84">
        <v>32</v>
      </c>
      <c r="N34" s="87">
        <f t="shared" si="2"/>
        <v>0.88888888888888884</v>
      </c>
      <c r="O34" s="87">
        <f t="shared" si="3"/>
        <v>0.11111111111111116</v>
      </c>
      <c r="P34" s="32"/>
      <c r="Q34" s="32"/>
      <c r="R34" s="32"/>
      <c r="S34" s="32"/>
      <c r="T34" s="32"/>
      <c r="U34" s="32"/>
      <c r="V34" s="32"/>
    </row>
    <row r="35" spans="1:22" ht="15.75" customHeight="1">
      <c r="A35" s="89" t="s">
        <v>110</v>
      </c>
      <c r="B35" s="77"/>
      <c r="C35" s="77"/>
      <c r="D35" s="77"/>
      <c r="E35" s="77"/>
      <c r="F35" s="77"/>
      <c r="G35" s="77">
        <v>29</v>
      </c>
      <c r="H35" s="78">
        <v>25</v>
      </c>
      <c r="I35" s="81"/>
      <c r="J35" s="5"/>
      <c r="K35" s="82"/>
      <c r="L35" s="86">
        <f>IF(G35=0,"",G35/F34)</f>
        <v>0.96666666666666667</v>
      </c>
      <c r="M35" s="88">
        <v>31</v>
      </c>
      <c r="N35" s="87">
        <f t="shared" si="2"/>
        <v>0.96875</v>
      </c>
      <c r="O35" s="87">
        <f t="shared" si="3"/>
        <v>3.125E-2</v>
      </c>
      <c r="P35" s="32"/>
      <c r="Q35" s="32"/>
      <c r="R35" s="32"/>
      <c r="S35" s="32"/>
      <c r="T35" s="32"/>
      <c r="U35" s="32"/>
      <c r="V35" s="32"/>
    </row>
    <row r="36" spans="1:22" ht="15.75" customHeight="1">
      <c r="A36" s="89" t="s">
        <v>126</v>
      </c>
      <c r="B36" s="77"/>
      <c r="C36" s="77"/>
      <c r="D36" s="77"/>
      <c r="E36" s="77"/>
      <c r="F36" s="77"/>
      <c r="G36" s="77">
        <v>4</v>
      </c>
      <c r="H36" s="78"/>
      <c r="I36" s="81"/>
      <c r="J36" s="5"/>
      <c r="K36" s="32"/>
      <c r="L36" s="90"/>
      <c r="M36" s="88">
        <v>5</v>
      </c>
      <c r="N36" s="91"/>
      <c r="O36" s="92"/>
      <c r="P36" s="32"/>
      <c r="Q36" s="32"/>
      <c r="R36" s="32"/>
      <c r="S36" s="32"/>
      <c r="T36" s="32"/>
      <c r="U36" s="32"/>
      <c r="V36" s="32"/>
    </row>
    <row r="37" spans="1:22" ht="15.75" customHeight="1">
      <c r="A37" s="89" t="s">
        <v>111</v>
      </c>
      <c r="B37" s="77"/>
      <c r="C37" s="77"/>
      <c r="D37" s="77"/>
      <c r="E37" s="77"/>
      <c r="F37" s="77"/>
      <c r="G37" s="77">
        <v>4</v>
      </c>
      <c r="H37" s="78">
        <v>4</v>
      </c>
      <c r="I37" s="81"/>
      <c r="J37" s="5"/>
      <c r="K37" s="32"/>
      <c r="L37" s="90"/>
      <c r="M37" s="88">
        <v>4</v>
      </c>
      <c r="N37" s="91"/>
      <c r="O37" s="92"/>
      <c r="P37" s="32"/>
      <c r="Q37" s="32"/>
      <c r="R37" s="32"/>
      <c r="S37" s="32"/>
      <c r="T37" s="32"/>
      <c r="U37" s="32"/>
      <c r="V37" s="32"/>
    </row>
    <row r="38" spans="1:22" ht="15.75" customHeight="1">
      <c r="A38" s="89" t="s">
        <v>112</v>
      </c>
      <c r="B38" s="77"/>
      <c r="C38" s="77"/>
      <c r="D38" s="77"/>
      <c r="E38" s="77"/>
      <c r="F38" s="77"/>
      <c r="G38" s="77">
        <v>1</v>
      </c>
      <c r="H38" s="78">
        <v>1</v>
      </c>
      <c r="I38" s="81"/>
      <c r="J38" s="5"/>
      <c r="K38" s="32"/>
      <c r="L38" s="90"/>
      <c r="M38" s="88">
        <v>1</v>
      </c>
      <c r="N38" s="91"/>
      <c r="O38" s="92"/>
      <c r="P38" s="32"/>
      <c r="Q38" s="32"/>
      <c r="R38" s="32"/>
      <c r="S38" s="32"/>
      <c r="T38" s="32"/>
      <c r="U38" s="32"/>
      <c r="V38" s="32"/>
    </row>
    <row r="39" spans="1:22" ht="15.75" customHeight="1">
      <c r="A39" s="89"/>
      <c r="B39" s="77"/>
      <c r="C39" s="77"/>
      <c r="D39" s="77"/>
      <c r="E39" s="77"/>
      <c r="F39" s="77"/>
      <c r="G39" s="77"/>
      <c r="H39" s="78"/>
      <c r="I39" s="93"/>
      <c r="J39" s="70"/>
      <c r="K39" s="69"/>
      <c r="L39" s="94"/>
      <c r="M39" s="88"/>
      <c r="N39" s="95"/>
      <c r="O39" s="96"/>
      <c r="P39" s="32"/>
      <c r="Q39" s="32"/>
      <c r="R39" s="32"/>
      <c r="S39" s="32"/>
      <c r="T39" s="32"/>
      <c r="U39" s="32"/>
      <c r="V39" s="32"/>
    </row>
    <row r="40" spans="1:22" ht="18" customHeight="1">
      <c r="A40" s="31"/>
      <c r="B40" s="32"/>
      <c r="C40" s="172" t="s">
        <v>114</v>
      </c>
      <c r="D40" s="173"/>
      <c r="E40" s="173"/>
      <c r="F40" s="173"/>
      <c r="G40" s="174"/>
      <c r="H40" s="97">
        <f>SUM(H30:H39)</f>
        <v>30</v>
      </c>
      <c r="I40" s="98"/>
      <c r="J40" s="98" t="e">
        <f>IF(H40=0,"",H40/B30)</f>
        <v>#DIV/0!</v>
      </c>
      <c r="K40" s="98" t="e">
        <f>IF(H38=0,"",J40-I40)</f>
        <v>#DIV/0!</v>
      </c>
      <c r="L40" s="5"/>
      <c r="M40" s="32"/>
      <c r="N40" s="23"/>
      <c r="O40" s="5"/>
      <c r="P40" s="32"/>
      <c r="Q40" s="32"/>
      <c r="R40" s="32"/>
      <c r="S40" s="32"/>
      <c r="T40" s="32"/>
      <c r="U40" s="32"/>
      <c r="V40" s="32"/>
    </row>
    <row r="41" spans="1:22" ht="12.75" customHeight="1">
      <c r="A41" s="32"/>
      <c r="B41" s="32"/>
      <c r="C41" s="32"/>
      <c r="D41" s="32"/>
      <c r="E41" s="32"/>
      <c r="F41" s="32"/>
      <c r="G41" s="32"/>
      <c r="H41" s="32"/>
      <c r="I41" s="5"/>
      <c r="J41" s="5"/>
      <c r="K41" s="32"/>
      <c r="L41" s="5"/>
      <c r="M41" s="32"/>
      <c r="N41" s="32"/>
      <c r="O41" s="32"/>
      <c r="P41" s="32"/>
      <c r="Q41" s="32"/>
      <c r="R41" s="32"/>
      <c r="S41" s="32"/>
      <c r="T41" s="32"/>
      <c r="U41" s="32"/>
      <c r="V41" s="32"/>
    </row>
    <row r="42" spans="1:22" ht="12.75" customHeight="1">
      <c r="A42" s="32"/>
      <c r="B42" s="32"/>
      <c r="C42" s="32"/>
      <c r="D42" s="32"/>
      <c r="E42" s="32"/>
      <c r="F42" s="32"/>
      <c r="G42" s="32"/>
      <c r="H42" s="32"/>
      <c r="I42" s="5"/>
      <c r="J42" s="5"/>
      <c r="K42" s="32"/>
      <c r="L42" s="5"/>
      <c r="M42" s="32"/>
      <c r="N42" s="32"/>
      <c r="O42" s="32"/>
      <c r="P42" s="32"/>
      <c r="Q42" s="32"/>
      <c r="R42" s="32"/>
      <c r="S42" s="32"/>
      <c r="T42" s="32"/>
      <c r="U42" s="32"/>
      <c r="V42" s="32"/>
    </row>
    <row r="43" spans="1:22" ht="12.75" customHeight="1">
      <c r="A43" s="32"/>
      <c r="B43" s="32"/>
      <c r="C43" s="32"/>
      <c r="D43" s="32"/>
      <c r="E43" s="32"/>
      <c r="F43" s="32"/>
      <c r="G43" s="32"/>
      <c r="H43" s="32"/>
      <c r="I43" s="5"/>
      <c r="J43" s="5"/>
      <c r="K43" s="32"/>
      <c r="L43" s="5"/>
      <c r="M43" s="32"/>
      <c r="N43" s="32"/>
      <c r="O43" s="32"/>
      <c r="P43" s="32"/>
      <c r="Q43" s="32"/>
      <c r="R43" s="32"/>
      <c r="S43" s="32"/>
      <c r="T43" s="32"/>
      <c r="U43" s="32"/>
      <c r="V43" s="32"/>
    </row>
    <row r="44" spans="1:22" ht="26.25" customHeight="1">
      <c r="A44" s="4"/>
      <c r="B44" s="178" t="s">
        <v>99</v>
      </c>
      <c r="C44" s="179"/>
      <c r="D44" s="179"/>
      <c r="E44" s="179"/>
      <c r="F44" s="179"/>
      <c r="G44" s="179"/>
      <c r="H44" s="73">
        <v>1702</v>
      </c>
      <c r="I44" s="74"/>
      <c r="J44" s="74"/>
      <c r="K44" s="74"/>
      <c r="L44" s="74"/>
      <c r="M44" s="74"/>
      <c r="N44" s="32"/>
      <c r="O44" s="32"/>
      <c r="P44" s="32"/>
      <c r="Q44" s="32"/>
      <c r="R44" s="32"/>
      <c r="S44" s="32"/>
      <c r="T44" s="32"/>
      <c r="U44" s="32"/>
      <c r="V44" s="32"/>
    </row>
    <row r="45" spans="1:22" ht="20.25" customHeight="1">
      <c r="A45" s="180" t="s">
        <v>9</v>
      </c>
      <c r="B45" s="181" t="s">
        <v>100</v>
      </c>
      <c r="C45" s="182"/>
      <c r="D45" s="182"/>
      <c r="E45" s="182"/>
      <c r="F45" s="182"/>
      <c r="G45" s="182"/>
      <c r="H45" s="183" t="s">
        <v>10</v>
      </c>
      <c r="I45" s="177" t="s">
        <v>2</v>
      </c>
      <c r="J45" s="177" t="s">
        <v>3</v>
      </c>
      <c r="K45" s="184" t="s">
        <v>4</v>
      </c>
      <c r="L45" s="177" t="s">
        <v>5</v>
      </c>
      <c r="M45" s="175" t="s">
        <v>6</v>
      </c>
      <c r="N45" s="175" t="s">
        <v>7</v>
      </c>
      <c r="O45" s="177" t="s">
        <v>8</v>
      </c>
      <c r="P45" s="32"/>
      <c r="Q45" s="32"/>
      <c r="R45" s="32"/>
      <c r="S45" s="32"/>
      <c r="T45" s="32"/>
      <c r="U45" s="32"/>
      <c r="V45" s="32"/>
    </row>
    <row r="46" spans="1:22" ht="15.75" customHeight="1">
      <c r="A46" s="176"/>
      <c r="B46" s="75" t="s">
        <v>101</v>
      </c>
      <c r="C46" s="75" t="s">
        <v>102</v>
      </c>
      <c r="D46" s="75" t="s">
        <v>103</v>
      </c>
      <c r="E46" s="75" t="s">
        <v>104</v>
      </c>
      <c r="F46" s="75" t="s">
        <v>105</v>
      </c>
      <c r="G46" s="75" t="s">
        <v>106</v>
      </c>
      <c r="H46" s="176"/>
      <c r="I46" s="176"/>
      <c r="J46" s="176"/>
      <c r="K46" s="176"/>
      <c r="L46" s="176"/>
      <c r="M46" s="176"/>
      <c r="N46" s="176"/>
      <c r="O46" s="176"/>
      <c r="P46" s="32"/>
      <c r="Q46" s="32"/>
      <c r="R46" s="32"/>
      <c r="S46" s="32"/>
      <c r="T46" s="32"/>
      <c r="U46" s="32"/>
      <c r="V46" s="32"/>
    </row>
    <row r="47" spans="1:22" ht="15.75" customHeight="1">
      <c r="A47" s="75">
        <v>1702</v>
      </c>
      <c r="B47" s="77">
        <v>60</v>
      </c>
      <c r="C47" s="77"/>
      <c r="D47" s="77"/>
      <c r="E47" s="77"/>
      <c r="F47" s="77"/>
      <c r="G47" s="77"/>
      <c r="H47" s="78"/>
      <c r="I47" s="79"/>
      <c r="J47" s="47"/>
      <c r="K47" s="48"/>
      <c r="L47" s="17"/>
      <c r="M47" s="80">
        <f>B47</f>
        <v>60</v>
      </c>
      <c r="N47" s="43"/>
      <c r="O47" s="17"/>
      <c r="P47" s="32"/>
      <c r="Q47" s="32"/>
      <c r="R47" s="32"/>
      <c r="S47" s="32"/>
      <c r="T47" s="32"/>
      <c r="U47" s="32"/>
      <c r="V47" s="32"/>
    </row>
    <row r="48" spans="1:22" ht="15.75" customHeight="1">
      <c r="A48" s="75">
        <v>1801</v>
      </c>
      <c r="B48" s="77"/>
      <c r="C48" s="77">
        <v>50</v>
      </c>
      <c r="D48" s="77"/>
      <c r="E48" s="77"/>
      <c r="F48" s="77"/>
      <c r="G48" s="77"/>
      <c r="H48" s="78"/>
      <c r="I48" s="81"/>
      <c r="J48" s="5"/>
      <c r="K48" s="82"/>
      <c r="L48" s="83">
        <f>IF(C48=0,"",C48/B47)</f>
        <v>0.83333333333333337</v>
      </c>
      <c r="M48" s="84">
        <v>50</v>
      </c>
      <c r="N48" s="85">
        <f t="shared" ref="N48:N52" si="4">IF(M48=0,"",M48/M47)</f>
        <v>0.83333333333333337</v>
      </c>
      <c r="O48" s="85">
        <f t="shared" ref="O48:O52" si="5">IF(M48=0,"",100%-N48)</f>
        <v>0.16666666666666663</v>
      </c>
      <c r="P48" s="32"/>
      <c r="Q48" s="32"/>
      <c r="R48" s="32"/>
      <c r="S48" s="32"/>
      <c r="T48" s="32"/>
      <c r="U48" s="32"/>
      <c r="V48" s="32"/>
    </row>
    <row r="49" spans="1:22" ht="15.75" customHeight="1">
      <c r="A49" s="75">
        <v>1802</v>
      </c>
      <c r="B49" s="77"/>
      <c r="C49" s="77"/>
      <c r="D49" s="77">
        <v>46</v>
      </c>
      <c r="E49" s="77"/>
      <c r="F49" s="77"/>
      <c r="G49" s="77"/>
      <c r="H49" s="78"/>
      <c r="I49" s="81"/>
      <c r="J49" s="5"/>
      <c r="K49" s="82"/>
      <c r="L49" s="86">
        <f>IF(D49=0,"",D49/C48)</f>
        <v>0.92</v>
      </c>
      <c r="M49" s="84">
        <v>46</v>
      </c>
      <c r="N49" s="87">
        <f t="shared" si="4"/>
        <v>0.92</v>
      </c>
      <c r="O49" s="87">
        <f t="shared" si="5"/>
        <v>7.999999999999996E-2</v>
      </c>
      <c r="P49" s="11">
        <f>M49/M47</f>
        <v>0.76666666666666672</v>
      </c>
      <c r="Q49" s="32"/>
      <c r="R49" s="32"/>
      <c r="S49" s="32"/>
      <c r="T49" s="32"/>
      <c r="U49" s="32"/>
      <c r="V49" s="32"/>
    </row>
    <row r="50" spans="1:22" ht="15.75" customHeight="1">
      <c r="A50" s="75">
        <v>1901</v>
      </c>
      <c r="B50" s="77"/>
      <c r="C50" s="77"/>
      <c r="D50" s="77"/>
      <c r="E50" s="77">
        <v>46</v>
      </c>
      <c r="F50" s="77"/>
      <c r="G50" s="77"/>
      <c r="H50" s="78"/>
      <c r="I50" s="81"/>
      <c r="J50" s="5"/>
      <c r="K50" s="82"/>
      <c r="L50" s="86">
        <f>IF(E50=0,"",E50/D49)</f>
        <v>1</v>
      </c>
      <c r="M50" s="84">
        <v>46</v>
      </c>
      <c r="N50" s="87">
        <f t="shared" si="4"/>
        <v>1</v>
      </c>
      <c r="O50" s="87">
        <f t="shared" si="5"/>
        <v>0</v>
      </c>
      <c r="P50" s="32"/>
      <c r="Q50" s="32"/>
      <c r="R50" s="32"/>
      <c r="S50" s="32"/>
      <c r="T50" s="32"/>
      <c r="U50" s="32"/>
      <c r="V50" s="32"/>
    </row>
    <row r="51" spans="1:22" ht="15.75" customHeight="1">
      <c r="A51" s="75">
        <v>1902</v>
      </c>
      <c r="B51" s="77"/>
      <c r="C51" s="77"/>
      <c r="D51" s="77"/>
      <c r="E51" s="77"/>
      <c r="F51" s="77">
        <v>46</v>
      </c>
      <c r="G51" s="77"/>
      <c r="H51" s="78"/>
      <c r="I51" s="81"/>
      <c r="J51" s="5"/>
      <c r="K51" s="82"/>
      <c r="L51" s="86">
        <f>IF(F51=0,"",F51/E50)</f>
        <v>1</v>
      </c>
      <c r="M51" s="84">
        <v>46</v>
      </c>
      <c r="N51" s="87">
        <f t="shared" si="4"/>
        <v>1</v>
      </c>
      <c r="O51" s="87">
        <f t="shared" si="5"/>
        <v>0</v>
      </c>
      <c r="P51" s="32"/>
      <c r="Q51" s="32"/>
      <c r="R51" s="32"/>
      <c r="S51" s="32"/>
      <c r="T51" s="32"/>
      <c r="U51" s="32"/>
      <c r="V51" s="32"/>
    </row>
    <row r="52" spans="1:22" ht="15.75" customHeight="1">
      <c r="A52" s="75">
        <v>2001</v>
      </c>
      <c r="B52" s="77"/>
      <c r="C52" s="77"/>
      <c r="D52" s="77"/>
      <c r="E52" s="77"/>
      <c r="F52" s="77"/>
      <c r="G52" s="77">
        <v>46</v>
      </c>
      <c r="H52" s="78">
        <v>44</v>
      </c>
      <c r="I52" s="81"/>
      <c r="J52" s="5"/>
      <c r="K52" s="82"/>
      <c r="L52" s="86">
        <f>IF(G52=0,"",G52/F51)</f>
        <v>1</v>
      </c>
      <c r="M52" s="88">
        <v>46</v>
      </c>
      <c r="N52" s="87">
        <f t="shared" si="4"/>
        <v>1</v>
      </c>
      <c r="O52" s="87">
        <f t="shared" si="5"/>
        <v>0</v>
      </c>
      <c r="P52" s="32"/>
      <c r="Q52" s="32"/>
      <c r="R52" s="32"/>
      <c r="S52" s="32"/>
      <c r="T52" s="32"/>
      <c r="U52" s="32"/>
      <c r="V52" s="32"/>
    </row>
    <row r="53" spans="1:22" ht="15.75" customHeight="1">
      <c r="A53" s="89" t="s">
        <v>112</v>
      </c>
      <c r="B53" s="77"/>
      <c r="C53" s="77"/>
      <c r="D53" s="77"/>
      <c r="E53" s="77"/>
      <c r="F53" s="77"/>
      <c r="G53" s="77">
        <v>1</v>
      </c>
      <c r="H53" s="78">
        <v>1</v>
      </c>
      <c r="I53" s="81"/>
      <c r="J53" s="5"/>
      <c r="K53" s="32"/>
      <c r="L53" s="90"/>
      <c r="M53" s="88">
        <v>1</v>
      </c>
      <c r="N53" s="91"/>
      <c r="O53" s="92"/>
      <c r="P53" s="32"/>
      <c r="Q53" s="32"/>
      <c r="R53" s="32"/>
      <c r="S53" s="32"/>
      <c r="T53" s="32"/>
      <c r="U53" s="32"/>
      <c r="V53" s="32"/>
    </row>
    <row r="54" spans="1:22" ht="15.75" customHeight="1">
      <c r="A54" s="89"/>
      <c r="B54" s="77"/>
      <c r="C54" s="77"/>
      <c r="D54" s="77"/>
      <c r="E54" s="77"/>
      <c r="F54" s="77"/>
      <c r="G54" s="77"/>
      <c r="H54" s="78"/>
      <c r="I54" s="81"/>
      <c r="J54" s="5"/>
      <c r="K54" s="32"/>
      <c r="L54" s="90"/>
      <c r="M54" s="88"/>
      <c r="N54" s="91"/>
      <c r="O54" s="92"/>
      <c r="P54" s="32"/>
      <c r="Q54" s="32"/>
      <c r="R54" s="32"/>
      <c r="S54" s="32"/>
      <c r="T54" s="32"/>
      <c r="U54" s="32"/>
      <c r="V54" s="32"/>
    </row>
    <row r="55" spans="1:22" ht="15.75" customHeight="1">
      <c r="A55" s="89"/>
      <c r="B55" s="77"/>
      <c r="C55" s="77"/>
      <c r="D55" s="77"/>
      <c r="E55" s="77"/>
      <c r="F55" s="77"/>
      <c r="G55" s="77"/>
      <c r="H55" s="78"/>
      <c r="I55" s="81"/>
      <c r="J55" s="5"/>
      <c r="K55" s="32"/>
      <c r="L55" s="90"/>
      <c r="M55" s="88"/>
      <c r="N55" s="91"/>
      <c r="O55" s="92"/>
      <c r="P55" s="32"/>
      <c r="Q55" s="32"/>
      <c r="R55" s="32"/>
      <c r="S55" s="32"/>
      <c r="T55" s="32"/>
      <c r="U55" s="32"/>
      <c r="V55" s="32"/>
    </row>
    <row r="56" spans="1:22" ht="15.75" customHeight="1">
      <c r="A56" s="89"/>
      <c r="B56" s="77"/>
      <c r="C56" s="77"/>
      <c r="D56" s="77"/>
      <c r="E56" s="77"/>
      <c r="F56" s="77"/>
      <c r="G56" s="77"/>
      <c r="H56" s="78"/>
      <c r="I56" s="93"/>
      <c r="J56" s="70"/>
      <c r="K56" s="69"/>
      <c r="L56" s="94"/>
      <c r="M56" s="88"/>
      <c r="N56" s="95"/>
      <c r="O56" s="96"/>
      <c r="P56" s="32"/>
      <c r="Q56" s="32"/>
      <c r="R56" s="32"/>
      <c r="S56" s="32"/>
      <c r="T56" s="32"/>
      <c r="U56" s="32"/>
      <c r="V56" s="32"/>
    </row>
    <row r="57" spans="1:22" ht="18" customHeight="1">
      <c r="A57" s="31"/>
      <c r="B57" s="190" t="s">
        <v>114</v>
      </c>
      <c r="C57" s="182"/>
      <c r="D57" s="182"/>
      <c r="E57" s="182"/>
      <c r="F57" s="182"/>
      <c r="G57" s="191"/>
      <c r="H57" s="97">
        <f>SUM(H47:H56)</f>
        <v>45</v>
      </c>
      <c r="I57" s="98">
        <f>H52/B47</f>
        <v>0.73333333333333328</v>
      </c>
      <c r="J57" s="98">
        <f>IF(H57=0,"",H57/B47)</f>
        <v>0.75</v>
      </c>
      <c r="K57" s="98" t="str">
        <f>IF(H55=0,"",J57-I57)</f>
        <v/>
      </c>
      <c r="L57" s="5"/>
      <c r="M57" s="32"/>
      <c r="N57" s="23"/>
      <c r="O57" s="5"/>
      <c r="P57" s="32"/>
      <c r="Q57" s="32"/>
      <c r="R57" s="32"/>
      <c r="S57" s="32"/>
      <c r="T57" s="32"/>
      <c r="U57" s="32"/>
      <c r="V57" s="32"/>
    </row>
    <row r="58" spans="1:22" ht="12.75" customHeight="1">
      <c r="A58" s="32"/>
      <c r="B58" s="32"/>
      <c r="C58" s="32"/>
      <c r="D58" s="32"/>
      <c r="E58" s="32"/>
      <c r="F58" s="32"/>
      <c r="G58" s="32"/>
      <c r="H58" s="32"/>
      <c r="I58" s="5"/>
      <c r="J58" s="5"/>
      <c r="K58" s="32"/>
      <c r="L58" s="5"/>
      <c r="M58" s="32"/>
      <c r="N58" s="32"/>
      <c r="O58" s="32"/>
      <c r="P58" s="32"/>
      <c r="Q58" s="32"/>
      <c r="R58" s="32"/>
      <c r="S58" s="32"/>
      <c r="T58" s="32"/>
      <c r="U58" s="32"/>
      <c r="V58" s="32"/>
    </row>
    <row r="59" spans="1:22" ht="12.75" customHeight="1">
      <c r="A59" s="56" t="s">
        <v>127</v>
      </c>
      <c r="B59" s="32"/>
      <c r="C59" s="32"/>
      <c r="D59" s="32"/>
      <c r="E59" s="32"/>
      <c r="F59" s="32"/>
      <c r="G59" s="32"/>
      <c r="H59" s="32"/>
      <c r="I59" s="5"/>
      <c r="J59" s="5"/>
      <c r="K59" s="32"/>
      <c r="L59" s="5"/>
      <c r="M59" s="32"/>
      <c r="N59" s="32"/>
      <c r="O59" s="32"/>
      <c r="P59" s="32"/>
      <c r="Q59" s="32"/>
      <c r="R59" s="32"/>
      <c r="S59" s="32"/>
      <c r="T59" s="32"/>
      <c r="U59" s="32"/>
      <c r="V59" s="32"/>
    </row>
    <row r="60" spans="1:22" ht="12.75" customHeight="1">
      <c r="A60" s="32"/>
      <c r="B60" s="32"/>
      <c r="C60" s="32"/>
      <c r="D60" s="32"/>
      <c r="E60" s="32"/>
      <c r="F60" s="32"/>
      <c r="G60" s="32"/>
      <c r="H60" s="32"/>
      <c r="I60" s="5"/>
      <c r="J60" s="5"/>
      <c r="K60" s="32"/>
      <c r="L60" s="5"/>
      <c r="M60" s="32"/>
      <c r="N60" s="32"/>
      <c r="O60" s="32"/>
      <c r="P60" s="32"/>
      <c r="Q60" s="32"/>
      <c r="R60" s="32"/>
      <c r="S60" s="32"/>
      <c r="T60" s="32"/>
      <c r="U60" s="32"/>
      <c r="V60" s="32"/>
    </row>
    <row r="61" spans="1:22" ht="26.25" customHeight="1">
      <c r="A61" s="4"/>
      <c r="B61" s="178" t="s">
        <v>99</v>
      </c>
      <c r="C61" s="179"/>
      <c r="D61" s="179"/>
      <c r="E61" s="179"/>
      <c r="F61" s="179"/>
      <c r="G61" s="179"/>
      <c r="H61" s="73">
        <v>1801</v>
      </c>
      <c r="I61" s="74"/>
      <c r="J61" s="74"/>
      <c r="K61" s="74"/>
      <c r="L61" s="74"/>
      <c r="M61" s="74"/>
      <c r="N61" s="32"/>
      <c r="O61" s="32"/>
      <c r="P61" s="32"/>
      <c r="Q61" s="32"/>
      <c r="R61" s="32"/>
      <c r="S61" s="32"/>
      <c r="T61" s="32"/>
      <c r="U61" s="32"/>
      <c r="V61" s="32"/>
    </row>
    <row r="62" spans="1:22" ht="20.25" customHeight="1">
      <c r="A62" s="180" t="s">
        <v>9</v>
      </c>
      <c r="B62" s="181" t="s">
        <v>100</v>
      </c>
      <c r="C62" s="182"/>
      <c r="D62" s="182"/>
      <c r="E62" s="182"/>
      <c r="F62" s="182"/>
      <c r="G62" s="182"/>
      <c r="H62" s="183" t="s">
        <v>10</v>
      </c>
      <c r="I62" s="177" t="s">
        <v>2</v>
      </c>
      <c r="J62" s="177" t="s">
        <v>3</v>
      </c>
      <c r="K62" s="184" t="s">
        <v>4</v>
      </c>
      <c r="L62" s="177" t="s">
        <v>5</v>
      </c>
      <c r="M62" s="175" t="s">
        <v>6</v>
      </c>
      <c r="N62" s="175" t="s">
        <v>7</v>
      </c>
      <c r="O62" s="177" t="s">
        <v>8</v>
      </c>
      <c r="P62" s="32"/>
      <c r="Q62" s="32"/>
      <c r="R62" s="32"/>
      <c r="S62" s="32"/>
      <c r="T62" s="32"/>
      <c r="U62" s="32"/>
      <c r="V62" s="32"/>
    </row>
    <row r="63" spans="1:22" ht="15.75" customHeight="1">
      <c r="A63" s="176"/>
      <c r="B63" s="75" t="s">
        <v>101</v>
      </c>
      <c r="C63" s="75" t="s">
        <v>102</v>
      </c>
      <c r="D63" s="75" t="s">
        <v>103</v>
      </c>
      <c r="E63" s="75" t="s">
        <v>104</v>
      </c>
      <c r="F63" s="75" t="s">
        <v>105</v>
      </c>
      <c r="G63" s="75" t="s">
        <v>106</v>
      </c>
      <c r="H63" s="176"/>
      <c r="I63" s="176"/>
      <c r="J63" s="176"/>
      <c r="K63" s="176"/>
      <c r="L63" s="176"/>
      <c r="M63" s="176"/>
      <c r="N63" s="176"/>
      <c r="O63" s="176"/>
      <c r="P63" s="32"/>
      <c r="Q63" s="32"/>
      <c r="R63" s="32"/>
      <c r="S63" s="32"/>
      <c r="T63" s="32"/>
      <c r="U63" s="32"/>
      <c r="V63" s="32"/>
    </row>
    <row r="64" spans="1:22" ht="15.75" customHeight="1">
      <c r="A64" s="75">
        <v>1801</v>
      </c>
      <c r="B64" s="77"/>
      <c r="C64" s="77"/>
      <c r="D64" s="77"/>
      <c r="E64" s="77"/>
      <c r="F64" s="77"/>
      <c r="G64" s="77"/>
      <c r="H64" s="78"/>
      <c r="I64" s="79"/>
      <c r="J64" s="47"/>
      <c r="K64" s="48"/>
      <c r="L64" s="17"/>
      <c r="M64" s="80">
        <f>B64</f>
        <v>0</v>
      </c>
      <c r="N64" s="43"/>
      <c r="O64" s="17"/>
      <c r="P64" s="32"/>
      <c r="Q64" s="32"/>
      <c r="R64" s="32"/>
      <c r="S64" s="32"/>
      <c r="T64" s="32"/>
      <c r="U64" s="32"/>
      <c r="V64" s="32"/>
    </row>
    <row r="65" spans="1:22" ht="15.75" customHeight="1">
      <c r="A65" s="75">
        <v>1802</v>
      </c>
      <c r="B65" s="77"/>
      <c r="C65" s="77"/>
      <c r="D65" s="77"/>
      <c r="E65" s="77"/>
      <c r="F65" s="77"/>
      <c r="G65" s="77"/>
      <c r="H65" s="78"/>
      <c r="I65" s="81"/>
      <c r="J65" s="5"/>
      <c r="K65" s="82"/>
      <c r="L65" s="83" t="str">
        <f>IF(C65=0,"",C65/B64)</f>
        <v/>
      </c>
      <c r="M65" s="84"/>
      <c r="N65" s="85" t="str">
        <f t="shared" ref="N65:N69" si="6">IF(M65=0,"",M65/M64)</f>
        <v/>
      </c>
      <c r="O65" s="85" t="str">
        <f t="shared" ref="O65:O69" si="7">IF(M65=0,"",100%-N65)</f>
        <v/>
      </c>
      <c r="P65" s="32"/>
      <c r="Q65" s="32"/>
      <c r="R65" s="32"/>
      <c r="S65" s="32"/>
      <c r="T65" s="32"/>
      <c r="U65" s="32"/>
      <c r="V65" s="32"/>
    </row>
    <row r="66" spans="1:22" ht="15.75" customHeight="1">
      <c r="A66" s="75">
        <v>1901</v>
      </c>
      <c r="B66" s="77"/>
      <c r="C66" s="77"/>
      <c r="D66" s="77"/>
      <c r="E66" s="77"/>
      <c r="F66" s="77"/>
      <c r="G66" s="77"/>
      <c r="H66" s="78"/>
      <c r="I66" s="81"/>
      <c r="J66" s="5"/>
      <c r="K66" s="82"/>
      <c r="L66" s="86" t="str">
        <f>IF(D66=0,"",D66/C65)</f>
        <v/>
      </c>
      <c r="M66" s="84"/>
      <c r="N66" s="87" t="str">
        <f t="shared" si="6"/>
        <v/>
      </c>
      <c r="O66" s="87" t="str">
        <f t="shared" si="7"/>
        <v/>
      </c>
      <c r="P66" s="11" t="e">
        <f>M66/M64</f>
        <v>#DIV/0!</v>
      </c>
      <c r="Q66" s="32"/>
      <c r="R66" s="32"/>
      <c r="S66" s="32"/>
      <c r="T66" s="32"/>
      <c r="U66" s="32"/>
      <c r="V66" s="32"/>
    </row>
    <row r="67" spans="1:22" ht="15.75" customHeight="1">
      <c r="A67" s="75">
        <v>1902</v>
      </c>
      <c r="B67" s="77"/>
      <c r="C67" s="77"/>
      <c r="D67" s="77"/>
      <c r="E67" s="77"/>
      <c r="F67" s="77"/>
      <c r="G67" s="77"/>
      <c r="H67" s="78"/>
      <c r="I67" s="81"/>
      <c r="J67" s="5"/>
      <c r="K67" s="82"/>
      <c r="L67" s="86" t="str">
        <f>IF(E67=0,"",E67/D66)</f>
        <v/>
      </c>
      <c r="M67" s="84"/>
      <c r="N67" s="87" t="str">
        <f t="shared" si="6"/>
        <v/>
      </c>
      <c r="O67" s="87" t="str">
        <f t="shared" si="7"/>
        <v/>
      </c>
      <c r="P67" s="32"/>
      <c r="Q67" s="32"/>
      <c r="R67" s="32"/>
      <c r="S67" s="32"/>
      <c r="T67" s="32"/>
      <c r="U67" s="32"/>
      <c r="V67" s="32"/>
    </row>
    <row r="68" spans="1:22" ht="15.75" customHeight="1">
      <c r="A68" s="75">
        <v>2001</v>
      </c>
      <c r="B68" s="77"/>
      <c r="C68" s="77"/>
      <c r="D68" s="77"/>
      <c r="E68" s="77"/>
      <c r="F68" s="77"/>
      <c r="G68" s="77"/>
      <c r="H68" s="78"/>
      <c r="I68" s="81"/>
      <c r="J68" s="5"/>
      <c r="K68" s="82"/>
      <c r="L68" s="86" t="str">
        <f>IF(F68=0,"",F68/E67)</f>
        <v/>
      </c>
      <c r="M68" s="84"/>
      <c r="N68" s="87" t="str">
        <f t="shared" si="6"/>
        <v/>
      </c>
      <c r="O68" s="87" t="str">
        <f t="shared" si="7"/>
        <v/>
      </c>
      <c r="P68" s="32"/>
      <c r="Q68" s="32"/>
      <c r="R68" s="32"/>
      <c r="S68" s="32"/>
      <c r="T68" s="32"/>
      <c r="U68" s="32"/>
      <c r="V68" s="32"/>
    </row>
    <row r="69" spans="1:22" ht="15.75" customHeight="1">
      <c r="A69" s="75">
        <v>2002</v>
      </c>
      <c r="B69" s="77"/>
      <c r="C69" s="77"/>
      <c r="D69" s="77"/>
      <c r="E69" s="77"/>
      <c r="F69" s="77"/>
      <c r="G69" s="77"/>
      <c r="H69" s="78"/>
      <c r="I69" s="81"/>
      <c r="J69" s="5"/>
      <c r="K69" s="82"/>
      <c r="L69" s="86" t="str">
        <f>IF(G69=0,"",G69/F68)</f>
        <v/>
      </c>
      <c r="M69" s="88"/>
      <c r="N69" s="87" t="str">
        <f t="shared" si="6"/>
        <v/>
      </c>
      <c r="O69" s="87" t="str">
        <f t="shared" si="7"/>
        <v/>
      </c>
      <c r="P69" s="32"/>
      <c r="Q69" s="32"/>
      <c r="R69" s="32"/>
      <c r="S69" s="32"/>
      <c r="T69" s="32"/>
      <c r="U69" s="32"/>
      <c r="V69" s="32"/>
    </row>
    <row r="70" spans="1:22" ht="15.75" customHeight="1">
      <c r="A70" s="89"/>
      <c r="B70" s="77"/>
      <c r="C70" s="77"/>
      <c r="D70" s="77"/>
      <c r="E70" s="77"/>
      <c r="F70" s="77"/>
      <c r="G70" s="77"/>
      <c r="H70" s="78"/>
      <c r="I70" s="81"/>
      <c r="J70" s="5"/>
      <c r="K70" s="32"/>
      <c r="L70" s="90"/>
      <c r="M70" s="88"/>
      <c r="N70" s="91"/>
      <c r="O70" s="92"/>
      <c r="P70" s="32"/>
      <c r="Q70" s="32"/>
      <c r="R70" s="32"/>
      <c r="S70" s="32"/>
      <c r="T70" s="32"/>
      <c r="U70" s="32"/>
      <c r="V70" s="32"/>
    </row>
    <row r="71" spans="1:22" ht="15.75" customHeight="1">
      <c r="A71" s="89"/>
      <c r="B71" s="77"/>
      <c r="C71" s="77"/>
      <c r="D71" s="77"/>
      <c r="E71" s="77"/>
      <c r="F71" s="77"/>
      <c r="G71" s="77"/>
      <c r="H71" s="78"/>
      <c r="I71" s="81"/>
      <c r="J71" s="5"/>
      <c r="K71" s="32"/>
      <c r="L71" s="90"/>
      <c r="M71" s="88"/>
      <c r="N71" s="91"/>
      <c r="O71" s="92"/>
      <c r="P71" s="32"/>
      <c r="Q71" s="32"/>
      <c r="R71" s="32"/>
      <c r="S71" s="32"/>
      <c r="T71" s="32"/>
      <c r="U71" s="32"/>
      <c r="V71" s="32"/>
    </row>
    <row r="72" spans="1:22" ht="15.75" customHeight="1">
      <c r="A72" s="89"/>
      <c r="B72" s="77"/>
      <c r="C72" s="77"/>
      <c r="D72" s="77"/>
      <c r="E72" s="77"/>
      <c r="F72" s="77"/>
      <c r="G72" s="77"/>
      <c r="H72" s="78"/>
      <c r="I72" s="81"/>
      <c r="J72" s="5"/>
      <c r="K72" s="32"/>
      <c r="L72" s="90"/>
      <c r="M72" s="88"/>
      <c r="N72" s="91"/>
      <c r="O72" s="92"/>
      <c r="P72" s="32"/>
      <c r="Q72" s="32"/>
      <c r="R72" s="32"/>
      <c r="S72" s="32"/>
      <c r="T72" s="32"/>
      <c r="U72" s="32"/>
      <c r="V72" s="32"/>
    </row>
    <row r="73" spans="1:22" ht="15.75" customHeight="1">
      <c r="A73" s="89"/>
      <c r="B73" s="77"/>
      <c r="C73" s="77"/>
      <c r="D73" s="77"/>
      <c r="E73" s="77"/>
      <c r="F73" s="77"/>
      <c r="G73" s="77"/>
      <c r="H73" s="78"/>
      <c r="I73" s="93"/>
      <c r="J73" s="70"/>
      <c r="K73" s="69"/>
      <c r="L73" s="94"/>
      <c r="M73" s="88"/>
      <c r="N73" s="95"/>
      <c r="O73" s="96"/>
      <c r="P73" s="32"/>
      <c r="Q73" s="32"/>
      <c r="R73" s="32"/>
      <c r="S73" s="32"/>
      <c r="T73" s="32"/>
      <c r="U73" s="32"/>
      <c r="V73" s="32"/>
    </row>
    <row r="74" spans="1:22" ht="18" customHeight="1">
      <c r="A74" s="31"/>
      <c r="B74" s="190" t="s">
        <v>114</v>
      </c>
      <c r="C74" s="182"/>
      <c r="D74" s="182"/>
      <c r="E74" s="182"/>
      <c r="F74" s="182"/>
      <c r="G74" s="191"/>
      <c r="H74" s="97">
        <f>SUM(H64:H73)</f>
        <v>0</v>
      </c>
      <c r="I74" s="98" t="str">
        <f>IF(H72=0,"",H72/B64)</f>
        <v/>
      </c>
      <c r="J74" s="98" t="str">
        <f>IF(H74=0,"",H74/B64)</f>
        <v/>
      </c>
      <c r="K74" s="98" t="str">
        <f>IF(H72=0,"",J74-I74)</f>
        <v/>
      </c>
      <c r="L74" s="5"/>
      <c r="M74" s="32"/>
      <c r="N74" s="23"/>
      <c r="O74" s="5"/>
      <c r="P74" s="32"/>
      <c r="Q74" s="32"/>
      <c r="R74" s="32"/>
      <c r="S74" s="32"/>
      <c r="T74" s="32"/>
      <c r="U74" s="32"/>
      <c r="V74" s="32"/>
    </row>
    <row r="75" spans="1:22" ht="12.75" customHeight="1">
      <c r="A75" s="32"/>
      <c r="B75" s="32"/>
      <c r="C75" s="32"/>
      <c r="D75" s="32"/>
      <c r="E75" s="32"/>
      <c r="F75" s="32"/>
      <c r="G75" s="32"/>
      <c r="H75" s="32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</row>
    <row r="76" spans="1:22" ht="12.75" customHeight="1">
      <c r="A76" s="32"/>
      <c r="B76" s="32"/>
      <c r="C76" s="32"/>
      <c r="D76" s="32"/>
      <c r="E76" s="32"/>
      <c r="F76" s="32"/>
      <c r="G76" s="32"/>
      <c r="H76" s="32"/>
      <c r="I76" s="5"/>
      <c r="J76" s="5"/>
      <c r="K76" s="32"/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</row>
    <row r="77" spans="1:22" ht="26.25" customHeight="1">
      <c r="A77" s="4"/>
      <c r="B77" s="178" t="s">
        <v>99</v>
      </c>
      <c r="C77" s="179"/>
      <c r="D77" s="179"/>
      <c r="E77" s="179"/>
      <c r="F77" s="179"/>
      <c r="G77" s="179"/>
      <c r="H77" s="73">
        <v>1802</v>
      </c>
      <c r="I77" s="74"/>
      <c r="J77" s="74"/>
      <c r="K77" s="74"/>
      <c r="L77" s="74"/>
      <c r="M77" s="74"/>
      <c r="N77" s="32"/>
      <c r="O77" s="32"/>
      <c r="P77" s="32"/>
      <c r="Q77" s="32"/>
      <c r="R77" s="32"/>
      <c r="S77" s="32"/>
      <c r="T77" s="32"/>
      <c r="U77" s="32"/>
      <c r="V77" s="32"/>
    </row>
    <row r="78" spans="1:22" ht="20.25" customHeight="1">
      <c r="A78" s="180" t="s">
        <v>9</v>
      </c>
      <c r="B78" s="181" t="s">
        <v>100</v>
      </c>
      <c r="C78" s="182"/>
      <c r="D78" s="182"/>
      <c r="E78" s="182"/>
      <c r="F78" s="182"/>
      <c r="G78" s="182"/>
      <c r="H78" s="183" t="s">
        <v>10</v>
      </c>
      <c r="I78" s="177" t="s">
        <v>2</v>
      </c>
      <c r="J78" s="177" t="s">
        <v>3</v>
      </c>
      <c r="K78" s="184" t="s">
        <v>4</v>
      </c>
      <c r="L78" s="177" t="s">
        <v>5</v>
      </c>
      <c r="M78" s="175" t="s">
        <v>6</v>
      </c>
      <c r="N78" s="175" t="s">
        <v>7</v>
      </c>
      <c r="O78" s="177" t="s">
        <v>8</v>
      </c>
      <c r="P78" s="32"/>
      <c r="Q78" s="32"/>
      <c r="R78" s="32"/>
      <c r="S78" s="32"/>
      <c r="T78" s="32"/>
      <c r="U78" s="32"/>
      <c r="V78" s="32"/>
    </row>
    <row r="79" spans="1:22" ht="15.75" customHeight="1">
      <c r="A79" s="176"/>
      <c r="B79" s="75" t="s">
        <v>101</v>
      </c>
      <c r="C79" s="75" t="s">
        <v>102</v>
      </c>
      <c r="D79" s="75" t="s">
        <v>103</v>
      </c>
      <c r="E79" s="75" t="s">
        <v>104</v>
      </c>
      <c r="F79" s="75" t="s">
        <v>105</v>
      </c>
      <c r="G79" s="75" t="s">
        <v>106</v>
      </c>
      <c r="H79" s="176"/>
      <c r="I79" s="176"/>
      <c r="J79" s="176"/>
      <c r="K79" s="176"/>
      <c r="L79" s="176"/>
      <c r="M79" s="176"/>
      <c r="N79" s="176"/>
      <c r="O79" s="176"/>
      <c r="P79" s="32"/>
      <c r="Q79" s="32"/>
      <c r="R79" s="32"/>
      <c r="S79" s="32"/>
      <c r="T79" s="32"/>
      <c r="U79" s="32"/>
      <c r="V79" s="32"/>
    </row>
    <row r="80" spans="1:22" ht="15.75" customHeight="1">
      <c r="A80" s="75">
        <v>1802</v>
      </c>
      <c r="B80" s="77">
        <v>57</v>
      </c>
      <c r="C80" s="77"/>
      <c r="D80" s="77"/>
      <c r="E80" s="77"/>
      <c r="F80" s="77"/>
      <c r="G80" s="77"/>
      <c r="H80" s="78"/>
      <c r="I80" s="79"/>
      <c r="J80" s="47"/>
      <c r="K80" s="48"/>
      <c r="L80" s="17"/>
      <c r="M80" s="80">
        <f>B80</f>
        <v>57</v>
      </c>
      <c r="N80" s="43"/>
      <c r="O80" s="17"/>
      <c r="P80" s="32"/>
      <c r="Q80" s="32"/>
      <c r="R80" s="32"/>
      <c r="S80" s="32"/>
      <c r="T80" s="32"/>
      <c r="U80" s="32"/>
      <c r="V80" s="32"/>
    </row>
    <row r="81" spans="1:22" ht="15.75" customHeight="1">
      <c r="A81" s="75">
        <v>1901</v>
      </c>
      <c r="B81" s="77"/>
      <c r="C81" s="77">
        <v>55</v>
      </c>
      <c r="D81" s="77"/>
      <c r="E81" s="77"/>
      <c r="F81" s="77"/>
      <c r="G81" s="77"/>
      <c r="H81" s="78"/>
      <c r="I81" s="81"/>
      <c r="J81" s="5"/>
      <c r="K81" s="82"/>
      <c r="L81" s="83">
        <f>IF(C81=0,"",C81/B80)</f>
        <v>0.96491228070175439</v>
      </c>
      <c r="M81" s="84">
        <v>55</v>
      </c>
      <c r="N81" s="85">
        <f t="shared" ref="N81:N85" si="8">IF(M81=0,"",M81/M80)</f>
        <v>0.96491228070175439</v>
      </c>
      <c r="O81" s="85">
        <f t="shared" ref="O81:O85" si="9">IF(M81=0,"",100%-N81)</f>
        <v>3.5087719298245612E-2</v>
      </c>
      <c r="P81" s="32"/>
      <c r="Q81" s="32"/>
      <c r="R81" s="32"/>
      <c r="S81" s="32"/>
      <c r="T81" s="32"/>
      <c r="U81" s="32"/>
      <c r="V81" s="32"/>
    </row>
    <row r="82" spans="1:22" ht="15.75" customHeight="1">
      <c r="A82" s="75">
        <v>1902</v>
      </c>
      <c r="B82" s="77"/>
      <c r="C82" s="77"/>
      <c r="D82" s="77">
        <v>53</v>
      </c>
      <c r="E82" s="77"/>
      <c r="F82" s="77"/>
      <c r="G82" s="77"/>
      <c r="H82" s="78"/>
      <c r="I82" s="81"/>
      <c r="J82" s="5"/>
      <c r="K82" s="82"/>
      <c r="L82" s="86">
        <f>IF(D82=0,"",D82/C81)</f>
        <v>0.96363636363636362</v>
      </c>
      <c r="M82" s="84">
        <v>53</v>
      </c>
      <c r="N82" s="87">
        <f t="shared" si="8"/>
        <v>0.96363636363636362</v>
      </c>
      <c r="O82" s="87">
        <f t="shared" si="9"/>
        <v>3.6363636363636376E-2</v>
      </c>
      <c r="P82" s="11">
        <f>M82/M80</f>
        <v>0.92982456140350878</v>
      </c>
      <c r="Q82" s="32"/>
      <c r="R82" s="32"/>
      <c r="S82" s="32"/>
      <c r="T82" s="32"/>
      <c r="U82" s="32"/>
      <c r="V82" s="32"/>
    </row>
    <row r="83" spans="1:22" ht="15.75" customHeight="1">
      <c r="A83" s="75">
        <v>2001</v>
      </c>
      <c r="B83" s="77"/>
      <c r="C83" s="77"/>
      <c r="D83" s="77"/>
      <c r="E83" s="77">
        <v>50</v>
      </c>
      <c r="F83" s="77"/>
      <c r="G83" s="77"/>
      <c r="H83" s="78"/>
      <c r="I83" s="81"/>
      <c r="J83" s="5"/>
      <c r="K83" s="82"/>
      <c r="L83" s="86">
        <f>IF(E83=0,"",E83/D82)</f>
        <v>0.94339622641509435</v>
      </c>
      <c r="M83" s="84">
        <v>50</v>
      </c>
      <c r="N83" s="87">
        <f t="shared" si="8"/>
        <v>0.94339622641509435</v>
      </c>
      <c r="O83" s="87">
        <f t="shared" si="9"/>
        <v>5.6603773584905648E-2</v>
      </c>
      <c r="P83" s="32"/>
      <c r="Q83" s="32"/>
      <c r="R83" s="32"/>
      <c r="S83" s="32"/>
      <c r="T83" s="32"/>
      <c r="U83" s="32"/>
      <c r="V83" s="32"/>
    </row>
    <row r="84" spans="1:22" ht="15.75" customHeight="1">
      <c r="A84" s="75">
        <v>2002</v>
      </c>
      <c r="B84" s="77"/>
      <c r="C84" s="77"/>
      <c r="D84" s="77"/>
      <c r="E84" s="77"/>
      <c r="F84" s="77">
        <v>50</v>
      </c>
      <c r="G84" s="77"/>
      <c r="H84" s="78"/>
      <c r="I84" s="81"/>
      <c r="J84" s="5"/>
      <c r="K84" s="82"/>
      <c r="L84" s="86">
        <f>IF(F84=0,"",F84/E83)</f>
        <v>1</v>
      </c>
      <c r="M84" s="84">
        <v>50</v>
      </c>
      <c r="N84" s="87">
        <f t="shared" si="8"/>
        <v>1</v>
      </c>
      <c r="O84" s="87">
        <f t="shared" si="9"/>
        <v>0</v>
      </c>
      <c r="P84" s="32"/>
      <c r="Q84" s="32"/>
      <c r="R84" s="32"/>
      <c r="S84" s="32"/>
      <c r="T84" s="32"/>
      <c r="U84" s="32"/>
      <c r="V84" s="32"/>
    </row>
    <row r="85" spans="1:22" ht="15.75" customHeight="1">
      <c r="A85" s="75">
        <v>2101</v>
      </c>
      <c r="B85" s="77"/>
      <c r="C85" s="77"/>
      <c r="D85" s="77"/>
      <c r="E85" s="77"/>
      <c r="F85" s="77"/>
      <c r="G85" s="77">
        <v>48</v>
      </c>
      <c r="H85" s="78">
        <v>45</v>
      </c>
      <c r="I85" s="81"/>
      <c r="J85" s="5"/>
      <c r="K85" s="82"/>
      <c r="L85" s="86">
        <f>IF(G85=0,"",G85/F84)</f>
        <v>0.96</v>
      </c>
      <c r="M85" s="88">
        <v>48</v>
      </c>
      <c r="N85" s="87">
        <f t="shared" si="8"/>
        <v>0.96</v>
      </c>
      <c r="O85" s="87">
        <f t="shared" si="9"/>
        <v>4.0000000000000036E-2</v>
      </c>
      <c r="P85" s="32"/>
      <c r="Q85" s="32"/>
      <c r="R85" s="32"/>
      <c r="S85" s="32"/>
      <c r="T85" s="32"/>
      <c r="U85" s="32"/>
      <c r="V85" s="32"/>
    </row>
    <row r="86" spans="1:22" ht="15.75" customHeight="1">
      <c r="A86" s="89" t="s">
        <v>115</v>
      </c>
      <c r="B86" s="77"/>
      <c r="C86" s="77"/>
      <c r="D86" s="77"/>
      <c r="E86" s="77"/>
      <c r="F86" s="77"/>
      <c r="G86" s="77"/>
      <c r="H86" s="78">
        <v>1</v>
      </c>
      <c r="I86" s="81"/>
      <c r="J86" s="5"/>
      <c r="K86" s="32"/>
      <c r="L86" s="90"/>
      <c r="M86" s="88"/>
      <c r="N86" s="91"/>
      <c r="O86" s="92"/>
      <c r="P86" s="32"/>
      <c r="Q86" s="32"/>
      <c r="R86" s="32"/>
      <c r="S86" s="32"/>
      <c r="T86" s="32"/>
      <c r="U86" s="32"/>
      <c r="V86" s="32"/>
    </row>
    <row r="87" spans="1:22" ht="15.75" customHeight="1">
      <c r="A87" s="89"/>
      <c r="B87" s="77"/>
      <c r="C87" s="77"/>
      <c r="D87" s="77"/>
      <c r="E87" s="77"/>
      <c r="F87" s="77"/>
      <c r="G87" s="77"/>
      <c r="H87" s="78"/>
      <c r="I87" s="81"/>
      <c r="J87" s="5"/>
      <c r="K87" s="32"/>
      <c r="L87" s="90"/>
      <c r="M87" s="88"/>
      <c r="N87" s="91"/>
      <c r="O87" s="92"/>
      <c r="P87" s="32"/>
      <c r="Q87" s="32"/>
      <c r="R87" s="32"/>
      <c r="S87" s="32"/>
      <c r="T87" s="32"/>
      <c r="U87" s="32"/>
      <c r="V87" s="32"/>
    </row>
    <row r="88" spans="1:22" ht="15.75" customHeight="1">
      <c r="A88" s="89"/>
      <c r="B88" s="77"/>
      <c r="C88" s="77"/>
      <c r="D88" s="77"/>
      <c r="E88" s="77"/>
      <c r="F88" s="77"/>
      <c r="G88" s="77"/>
      <c r="H88" s="78"/>
      <c r="I88" s="81"/>
      <c r="J88" s="5"/>
      <c r="K88" s="32"/>
      <c r="L88" s="90"/>
      <c r="M88" s="88"/>
      <c r="N88" s="91"/>
      <c r="O88" s="92"/>
      <c r="P88" s="32"/>
      <c r="Q88" s="32"/>
      <c r="R88" s="32"/>
      <c r="S88" s="32"/>
      <c r="T88" s="32"/>
      <c r="U88" s="32"/>
      <c r="V88" s="32"/>
    </row>
    <row r="89" spans="1:22" ht="15.75" customHeight="1">
      <c r="A89" s="89"/>
      <c r="B89" s="77"/>
      <c r="C89" s="77"/>
      <c r="D89" s="77"/>
      <c r="E89" s="77"/>
      <c r="F89" s="77"/>
      <c r="G89" s="77"/>
      <c r="H89" s="78"/>
      <c r="I89" s="93"/>
      <c r="J89" s="70"/>
      <c r="K89" s="69"/>
      <c r="L89" s="94"/>
      <c r="M89" s="88"/>
      <c r="N89" s="95"/>
      <c r="O89" s="96"/>
      <c r="P89" s="32"/>
      <c r="Q89" s="32"/>
      <c r="R89" s="32"/>
      <c r="S89" s="32"/>
      <c r="T89" s="32"/>
      <c r="U89" s="32"/>
      <c r="V89" s="32"/>
    </row>
    <row r="90" spans="1:22" ht="18" customHeight="1">
      <c r="A90" s="31"/>
      <c r="B90" s="190" t="s">
        <v>114</v>
      </c>
      <c r="C90" s="182"/>
      <c r="D90" s="182"/>
      <c r="E90" s="182"/>
      <c r="F90" s="182"/>
      <c r="G90" s="191"/>
      <c r="H90" s="97">
        <f>SUM(H80:H89)</f>
        <v>46</v>
      </c>
      <c r="I90" s="98">
        <f>IF(H85=0,"",H85/B80)</f>
        <v>0.78947368421052633</v>
      </c>
      <c r="J90" s="98">
        <f>IF(H90=0,"",H90/B80)</f>
        <v>0.80701754385964908</v>
      </c>
      <c r="K90" s="98" t="str">
        <f>IF(H88=0,"",J90-I90)</f>
        <v/>
      </c>
      <c r="L90" s="5"/>
      <c r="M90" s="32"/>
      <c r="N90" s="23"/>
      <c r="O90" s="5"/>
      <c r="P90" s="32"/>
      <c r="Q90" s="32"/>
      <c r="R90" s="32"/>
      <c r="S90" s="32"/>
      <c r="T90" s="32"/>
      <c r="U90" s="32"/>
      <c r="V90" s="32"/>
    </row>
    <row r="91" spans="1:22" ht="12.75" customHeight="1">
      <c r="A91" s="32"/>
      <c r="B91" s="32"/>
      <c r="C91" s="32"/>
      <c r="D91" s="32"/>
      <c r="E91" s="32"/>
      <c r="F91" s="32"/>
      <c r="G91" s="32"/>
      <c r="H91" s="32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</row>
    <row r="92" spans="1:22" ht="12.75" customHeight="1">
      <c r="A92" s="32"/>
      <c r="B92" s="32"/>
      <c r="C92" s="32"/>
      <c r="D92" s="32"/>
      <c r="E92" s="32"/>
      <c r="F92" s="32"/>
      <c r="G92" s="32"/>
      <c r="H92" s="32"/>
      <c r="I92" s="5"/>
      <c r="J92" s="5"/>
      <c r="K92" s="32"/>
      <c r="L92" s="5"/>
      <c r="M92" s="32"/>
      <c r="N92" s="32"/>
      <c r="O92" s="32"/>
      <c r="P92" s="32"/>
      <c r="Q92" s="32"/>
      <c r="R92" s="32"/>
      <c r="S92" s="32"/>
      <c r="T92" s="32"/>
      <c r="U92" s="32"/>
      <c r="V92" s="32"/>
    </row>
    <row r="93" spans="1:22" ht="12.75" customHeight="1">
      <c r="A93" s="56" t="s">
        <v>127</v>
      </c>
      <c r="B93" s="32"/>
      <c r="C93" s="32"/>
      <c r="D93" s="32"/>
      <c r="E93" s="32"/>
      <c r="F93" s="32"/>
      <c r="G93" s="32"/>
      <c r="H93" s="32"/>
      <c r="I93" s="5"/>
      <c r="J93" s="5"/>
      <c r="K93" s="32"/>
      <c r="L93" s="5"/>
      <c r="M93" s="32"/>
      <c r="N93" s="32"/>
      <c r="O93" s="32"/>
      <c r="P93" s="32"/>
      <c r="Q93" s="32"/>
      <c r="R93" s="32"/>
      <c r="S93" s="32"/>
      <c r="T93" s="32"/>
      <c r="U93" s="32"/>
      <c r="V93" s="32"/>
    </row>
    <row r="94" spans="1:22" ht="12.75" customHeight="1">
      <c r="A94" s="32"/>
      <c r="B94" s="32"/>
      <c r="C94" s="32"/>
      <c r="D94" s="32"/>
      <c r="E94" s="32"/>
      <c r="F94" s="32"/>
      <c r="G94" s="32"/>
      <c r="H94" s="32"/>
      <c r="I94" s="5"/>
      <c r="J94" s="5"/>
      <c r="K94" s="32"/>
      <c r="L94" s="5"/>
      <c r="M94" s="32"/>
      <c r="N94" s="32"/>
      <c r="O94" s="32"/>
      <c r="P94" s="32"/>
      <c r="Q94" s="32"/>
      <c r="R94" s="32"/>
      <c r="S94" s="32"/>
      <c r="T94" s="32"/>
      <c r="U94" s="32"/>
      <c r="V94" s="32"/>
    </row>
    <row r="95" spans="1:22" ht="26.25" customHeight="1">
      <c r="A95" s="4"/>
      <c r="B95" s="178" t="s">
        <v>99</v>
      </c>
      <c r="C95" s="179"/>
      <c r="D95" s="179"/>
      <c r="E95" s="179"/>
      <c r="F95" s="179"/>
      <c r="G95" s="179"/>
      <c r="H95" s="73">
        <v>1901</v>
      </c>
      <c r="I95" s="74"/>
      <c r="J95" s="74"/>
      <c r="K95" s="74"/>
      <c r="L95" s="74"/>
      <c r="M95" s="74"/>
      <c r="N95" s="32"/>
      <c r="O95" s="32"/>
      <c r="P95" s="32"/>
      <c r="Q95" s="32"/>
      <c r="R95" s="32"/>
      <c r="S95" s="32"/>
      <c r="T95" s="32"/>
      <c r="U95" s="32"/>
      <c r="V95" s="32"/>
    </row>
    <row r="96" spans="1:22" ht="20.25" customHeight="1">
      <c r="A96" s="180" t="s">
        <v>9</v>
      </c>
      <c r="B96" s="181" t="s">
        <v>100</v>
      </c>
      <c r="C96" s="182"/>
      <c r="D96" s="182"/>
      <c r="E96" s="182"/>
      <c r="F96" s="182"/>
      <c r="G96" s="182"/>
      <c r="H96" s="183" t="s">
        <v>10</v>
      </c>
      <c r="I96" s="177" t="s">
        <v>2</v>
      </c>
      <c r="J96" s="177" t="s">
        <v>3</v>
      </c>
      <c r="K96" s="184" t="s">
        <v>4</v>
      </c>
      <c r="L96" s="177" t="s">
        <v>5</v>
      </c>
      <c r="M96" s="175" t="s">
        <v>6</v>
      </c>
      <c r="N96" s="175" t="s">
        <v>7</v>
      </c>
      <c r="O96" s="177" t="s">
        <v>8</v>
      </c>
      <c r="P96" s="32"/>
      <c r="Q96" s="32"/>
      <c r="R96" s="32"/>
      <c r="S96" s="32"/>
      <c r="T96" s="32"/>
      <c r="U96" s="32"/>
      <c r="V96" s="32"/>
    </row>
    <row r="97" spans="1:22" ht="15.75" customHeight="1">
      <c r="A97" s="176"/>
      <c r="B97" s="75" t="s">
        <v>101</v>
      </c>
      <c r="C97" s="75" t="s">
        <v>102</v>
      </c>
      <c r="D97" s="75" t="s">
        <v>103</v>
      </c>
      <c r="E97" s="75" t="s">
        <v>104</v>
      </c>
      <c r="F97" s="75" t="s">
        <v>105</v>
      </c>
      <c r="G97" s="75" t="s">
        <v>106</v>
      </c>
      <c r="H97" s="176"/>
      <c r="I97" s="176"/>
      <c r="J97" s="176"/>
      <c r="K97" s="176"/>
      <c r="L97" s="176"/>
      <c r="M97" s="176"/>
      <c r="N97" s="176"/>
      <c r="O97" s="176"/>
      <c r="P97" s="32"/>
      <c r="Q97" s="32"/>
      <c r="R97" s="32"/>
      <c r="S97" s="32"/>
      <c r="T97" s="32"/>
      <c r="U97" s="32"/>
      <c r="V97" s="32"/>
    </row>
    <row r="98" spans="1:22" ht="15.75" customHeight="1">
      <c r="A98" s="75">
        <v>1801</v>
      </c>
      <c r="B98" s="77"/>
      <c r="C98" s="77"/>
      <c r="D98" s="77"/>
      <c r="E98" s="77"/>
      <c r="F98" s="77"/>
      <c r="G98" s="77"/>
      <c r="H98" s="78"/>
      <c r="I98" s="79"/>
      <c r="J98" s="47"/>
      <c r="K98" s="48"/>
      <c r="L98" s="17"/>
      <c r="M98" s="80">
        <f>B98</f>
        <v>0</v>
      </c>
      <c r="N98" s="43"/>
      <c r="O98" s="17"/>
      <c r="P98" s="32"/>
      <c r="Q98" s="32"/>
      <c r="R98" s="32"/>
      <c r="S98" s="32"/>
      <c r="T98" s="32"/>
      <c r="U98" s="32"/>
      <c r="V98" s="32"/>
    </row>
    <row r="99" spans="1:22" ht="15.75" customHeight="1">
      <c r="A99" s="75">
        <v>1802</v>
      </c>
      <c r="B99" s="77"/>
      <c r="C99" s="77"/>
      <c r="D99" s="77"/>
      <c r="E99" s="77"/>
      <c r="F99" s="77"/>
      <c r="G99" s="77"/>
      <c r="H99" s="78"/>
      <c r="I99" s="81"/>
      <c r="J99" s="5"/>
      <c r="K99" s="82"/>
      <c r="L99" s="83" t="str">
        <f>IF(C99=0,"",C99/B98)</f>
        <v/>
      </c>
      <c r="M99" s="84"/>
      <c r="N99" s="85" t="str">
        <f t="shared" ref="N99:N103" si="10">IF(M99=0,"",M99/M98)</f>
        <v/>
      </c>
      <c r="O99" s="85" t="str">
        <f t="shared" ref="O99:O103" si="11">IF(M99=0,"",100%-N99)</f>
        <v/>
      </c>
      <c r="P99" s="32"/>
      <c r="Q99" s="32"/>
      <c r="R99" s="32"/>
      <c r="S99" s="32"/>
      <c r="T99" s="32"/>
      <c r="U99" s="32"/>
      <c r="V99" s="32"/>
    </row>
    <row r="100" spans="1:22" ht="15.75" customHeight="1">
      <c r="A100" s="75">
        <v>1901</v>
      </c>
      <c r="B100" s="77"/>
      <c r="C100" s="77"/>
      <c r="D100" s="77"/>
      <c r="E100" s="77"/>
      <c r="F100" s="77"/>
      <c r="G100" s="77"/>
      <c r="H100" s="78"/>
      <c r="I100" s="81"/>
      <c r="J100" s="5"/>
      <c r="K100" s="82"/>
      <c r="L100" s="86" t="str">
        <f>IF(D100=0,"",D100/C99)</f>
        <v/>
      </c>
      <c r="M100" s="84"/>
      <c r="N100" s="87" t="str">
        <f t="shared" si="10"/>
        <v/>
      </c>
      <c r="O100" s="87" t="str">
        <f t="shared" si="11"/>
        <v/>
      </c>
      <c r="P100" s="11" t="e">
        <f>M100/M98</f>
        <v>#DIV/0!</v>
      </c>
      <c r="Q100" s="32"/>
      <c r="R100" s="32"/>
      <c r="S100" s="32"/>
      <c r="T100" s="32"/>
      <c r="U100" s="32"/>
      <c r="V100" s="32"/>
    </row>
    <row r="101" spans="1:22" ht="15.75" customHeight="1">
      <c r="A101" s="75">
        <v>1902</v>
      </c>
      <c r="B101" s="77"/>
      <c r="C101" s="77"/>
      <c r="D101" s="77"/>
      <c r="E101" s="77"/>
      <c r="F101" s="77"/>
      <c r="G101" s="77"/>
      <c r="H101" s="78"/>
      <c r="I101" s="81"/>
      <c r="J101" s="5"/>
      <c r="K101" s="82"/>
      <c r="L101" s="86" t="str">
        <f>IF(E101=0,"",E101/D100)</f>
        <v/>
      </c>
      <c r="M101" s="84"/>
      <c r="N101" s="87" t="str">
        <f t="shared" si="10"/>
        <v/>
      </c>
      <c r="O101" s="87" t="str">
        <f t="shared" si="11"/>
        <v/>
      </c>
      <c r="P101" s="32"/>
      <c r="Q101" s="32"/>
      <c r="R101" s="32"/>
      <c r="S101" s="32"/>
      <c r="T101" s="32"/>
      <c r="U101" s="32"/>
      <c r="V101" s="32"/>
    </row>
    <row r="102" spans="1:22" ht="15.75" customHeight="1">
      <c r="A102" s="75">
        <v>2001</v>
      </c>
      <c r="B102" s="77"/>
      <c r="C102" s="77"/>
      <c r="D102" s="77"/>
      <c r="E102" s="77"/>
      <c r="F102" s="77"/>
      <c r="G102" s="77"/>
      <c r="H102" s="78"/>
      <c r="I102" s="81"/>
      <c r="J102" s="5"/>
      <c r="K102" s="82"/>
      <c r="L102" s="86" t="str">
        <f>IF(F102=0,"",F102/E101)</f>
        <v/>
      </c>
      <c r="M102" s="84"/>
      <c r="N102" s="87" t="str">
        <f t="shared" si="10"/>
        <v/>
      </c>
      <c r="O102" s="87" t="str">
        <f t="shared" si="11"/>
        <v/>
      </c>
      <c r="P102" s="32"/>
      <c r="Q102" s="32"/>
      <c r="R102" s="32"/>
      <c r="S102" s="32"/>
      <c r="T102" s="32"/>
      <c r="U102" s="32"/>
      <c r="V102" s="32"/>
    </row>
    <row r="103" spans="1:22" ht="15.75" customHeight="1">
      <c r="A103" s="75">
        <v>2002</v>
      </c>
      <c r="B103" s="77"/>
      <c r="C103" s="77"/>
      <c r="D103" s="77"/>
      <c r="E103" s="77"/>
      <c r="F103" s="77"/>
      <c r="G103" s="77"/>
      <c r="H103" s="78"/>
      <c r="I103" s="81"/>
      <c r="J103" s="5"/>
      <c r="K103" s="82"/>
      <c r="L103" s="86" t="str">
        <f>IF(G103=0,"",G103/F102)</f>
        <v/>
      </c>
      <c r="M103" s="88"/>
      <c r="N103" s="87" t="str">
        <f t="shared" si="10"/>
        <v/>
      </c>
      <c r="O103" s="87" t="str">
        <f t="shared" si="11"/>
        <v/>
      </c>
      <c r="P103" s="32"/>
      <c r="Q103" s="32"/>
      <c r="R103" s="32"/>
      <c r="S103" s="32"/>
      <c r="T103" s="32"/>
      <c r="U103" s="32"/>
      <c r="V103" s="32"/>
    </row>
    <row r="104" spans="1:22" ht="15.75" customHeight="1">
      <c r="A104" s="89"/>
      <c r="B104" s="77"/>
      <c r="C104" s="77"/>
      <c r="D104" s="77"/>
      <c r="E104" s="77"/>
      <c r="F104" s="77"/>
      <c r="G104" s="77"/>
      <c r="H104" s="78"/>
      <c r="I104" s="81"/>
      <c r="J104" s="5"/>
      <c r="K104" s="32"/>
      <c r="L104" s="90"/>
      <c r="M104" s="88"/>
      <c r="N104" s="91"/>
      <c r="O104" s="92"/>
      <c r="P104" s="32"/>
      <c r="Q104" s="32"/>
      <c r="R104" s="32"/>
      <c r="S104" s="32"/>
      <c r="T104" s="32"/>
      <c r="U104" s="32"/>
      <c r="V104" s="32"/>
    </row>
    <row r="105" spans="1:22" ht="15.75" customHeight="1">
      <c r="A105" s="89"/>
      <c r="B105" s="77"/>
      <c r="C105" s="77"/>
      <c r="D105" s="77"/>
      <c r="E105" s="77"/>
      <c r="F105" s="77"/>
      <c r="G105" s="77"/>
      <c r="H105" s="78"/>
      <c r="I105" s="81"/>
      <c r="J105" s="5"/>
      <c r="K105" s="32"/>
      <c r="L105" s="90"/>
      <c r="M105" s="88"/>
      <c r="N105" s="91"/>
      <c r="O105" s="92"/>
      <c r="P105" s="32"/>
      <c r="Q105" s="32"/>
      <c r="R105" s="32"/>
      <c r="S105" s="32"/>
      <c r="T105" s="32"/>
      <c r="U105" s="32"/>
      <c r="V105" s="32"/>
    </row>
    <row r="106" spans="1:22" ht="15.75" customHeight="1">
      <c r="A106" s="89"/>
      <c r="B106" s="77"/>
      <c r="C106" s="77"/>
      <c r="D106" s="77"/>
      <c r="E106" s="77"/>
      <c r="F106" s="77"/>
      <c r="G106" s="77"/>
      <c r="H106" s="78"/>
      <c r="I106" s="81"/>
      <c r="J106" s="5"/>
      <c r="K106" s="32"/>
      <c r="L106" s="90"/>
      <c r="M106" s="88"/>
      <c r="N106" s="91"/>
      <c r="O106" s="92"/>
      <c r="P106" s="32"/>
      <c r="Q106" s="32"/>
      <c r="R106" s="32"/>
      <c r="S106" s="32"/>
      <c r="T106" s="32"/>
      <c r="U106" s="32"/>
      <c r="V106" s="32"/>
    </row>
    <row r="107" spans="1:22" ht="15.75" customHeight="1">
      <c r="A107" s="89"/>
      <c r="B107" s="77"/>
      <c r="C107" s="77"/>
      <c r="D107" s="77"/>
      <c r="E107" s="77"/>
      <c r="F107" s="77"/>
      <c r="G107" s="77"/>
      <c r="H107" s="78"/>
      <c r="I107" s="93"/>
      <c r="J107" s="70"/>
      <c r="K107" s="69"/>
      <c r="L107" s="94"/>
      <c r="M107" s="88"/>
      <c r="N107" s="95"/>
      <c r="O107" s="96"/>
      <c r="P107" s="32"/>
      <c r="Q107" s="32"/>
      <c r="R107" s="32"/>
      <c r="S107" s="32"/>
      <c r="T107" s="32"/>
      <c r="U107" s="32"/>
      <c r="V107" s="32"/>
    </row>
    <row r="108" spans="1:22" ht="18" customHeight="1">
      <c r="A108" s="31"/>
      <c r="B108" s="190" t="s">
        <v>114</v>
      </c>
      <c r="C108" s="182"/>
      <c r="D108" s="182"/>
      <c r="E108" s="182"/>
      <c r="F108" s="182"/>
      <c r="G108" s="191"/>
      <c r="H108" s="97">
        <f>SUM(H98:H107)</f>
        <v>0</v>
      </c>
      <c r="I108" s="98" t="str">
        <f>IF(H106=0,"",H106/B98)</f>
        <v/>
      </c>
      <c r="J108" s="98" t="str">
        <f>IF(H108=0,"",H108/B98)</f>
        <v/>
      </c>
      <c r="K108" s="98" t="str">
        <f>IF(H106=0,"",J108-I108)</f>
        <v/>
      </c>
      <c r="L108" s="5"/>
      <c r="M108" s="32"/>
      <c r="N108" s="23"/>
      <c r="O108" s="5"/>
      <c r="P108" s="32"/>
      <c r="Q108" s="32"/>
      <c r="R108" s="32"/>
      <c r="S108" s="32"/>
      <c r="T108" s="32"/>
      <c r="U108" s="32"/>
      <c r="V108" s="32"/>
    </row>
    <row r="109" spans="1:22" ht="12.75" customHeight="1">
      <c r="A109" s="32"/>
      <c r="B109" s="32"/>
      <c r="C109" s="32"/>
      <c r="D109" s="32"/>
      <c r="E109" s="32"/>
      <c r="F109" s="32"/>
      <c r="G109" s="32"/>
      <c r="H109" s="32"/>
      <c r="I109" s="5"/>
      <c r="J109" s="5"/>
      <c r="K109" s="32"/>
      <c r="L109" s="5"/>
      <c r="M109" s="32"/>
      <c r="N109" s="32"/>
      <c r="O109" s="32"/>
      <c r="P109" s="32"/>
      <c r="Q109" s="32"/>
      <c r="R109" s="32"/>
      <c r="S109" s="32"/>
      <c r="T109" s="32"/>
      <c r="U109" s="32"/>
      <c r="V109" s="32"/>
    </row>
    <row r="110" spans="1:22" ht="12.75" customHeight="1">
      <c r="A110" s="32"/>
      <c r="B110" s="32"/>
      <c r="C110" s="32"/>
      <c r="D110" s="32"/>
      <c r="E110" s="32"/>
      <c r="F110" s="32"/>
      <c r="G110" s="32"/>
      <c r="H110" s="32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</row>
    <row r="111" spans="1:22" ht="26.25" customHeight="1">
      <c r="A111" s="4"/>
      <c r="B111" s="178" t="s">
        <v>99</v>
      </c>
      <c r="C111" s="179"/>
      <c r="D111" s="179"/>
      <c r="E111" s="179"/>
      <c r="F111" s="179"/>
      <c r="G111" s="179"/>
      <c r="H111" s="73">
        <v>1902</v>
      </c>
      <c r="I111" s="74"/>
      <c r="J111" s="74"/>
      <c r="K111" s="74"/>
      <c r="L111" s="74"/>
      <c r="M111" s="74"/>
      <c r="N111" s="32"/>
      <c r="O111" s="32"/>
      <c r="P111" s="32"/>
      <c r="Q111" s="32"/>
      <c r="R111" s="32"/>
      <c r="S111" s="32"/>
      <c r="T111" s="32"/>
      <c r="U111" s="32"/>
      <c r="V111" s="32"/>
    </row>
    <row r="112" spans="1:22" ht="20.25" customHeight="1">
      <c r="A112" s="180" t="s">
        <v>9</v>
      </c>
      <c r="B112" s="181" t="s">
        <v>100</v>
      </c>
      <c r="C112" s="182"/>
      <c r="D112" s="182"/>
      <c r="E112" s="182"/>
      <c r="F112" s="182"/>
      <c r="G112" s="182"/>
      <c r="H112" s="183" t="s">
        <v>10</v>
      </c>
      <c r="I112" s="177" t="s">
        <v>2</v>
      </c>
      <c r="J112" s="177" t="s">
        <v>3</v>
      </c>
      <c r="K112" s="184" t="s">
        <v>4</v>
      </c>
      <c r="L112" s="177" t="s">
        <v>5</v>
      </c>
      <c r="M112" s="175" t="s">
        <v>6</v>
      </c>
      <c r="N112" s="175" t="s">
        <v>7</v>
      </c>
      <c r="O112" s="177" t="s">
        <v>8</v>
      </c>
      <c r="P112" s="32"/>
      <c r="Q112" s="32"/>
      <c r="R112" s="32"/>
      <c r="S112" s="32"/>
      <c r="T112" s="32"/>
      <c r="U112" s="32"/>
      <c r="V112" s="32"/>
    </row>
    <row r="113" spans="1:22" ht="15.75" customHeight="1">
      <c r="A113" s="176"/>
      <c r="B113" s="75" t="s">
        <v>101</v>
      </c>
      <c r="C113" s="75" t="s">
        <v>102</v>
      </c>
      <c r="D113" s="75" t="s">
        <v>103</v>
      </c>
      <c r="E113" s="75" t="s">
        <v>104</v>
      </c>
      <c r="F113" s="75" t="s">
        <v>105</v>
      </c>
      <c r="G113" s="75" t="s">
        <v>106</v>
      </c>
      <c r="H113" s="176"/>
      <c r="I113" s="176"/>
      <c r="J113" s="176"/>
      <c r="K113" s="176"/>
      <c r="L113" s="176"/>
      <c r="M113" s="176"/>
      <c r="N113" s="176"/>
      <c r="O113" s="176"/>
      <c r="P113" s="32"/>
      <c r="Q113" s="32"/>
      <c r="R113" s="32"/>
      <c r="S113" s="32"/>
      <c r="T113" s="32"/>
      <c r="U113" s="32"/>
      <c r="V113" s="32"/>
    </row>
    <row r="114" spans="1:22" ht="15.75" customHeight="1">
      <c r="A114" s="75">
        <v>1902</v>
      </c>
      <c r="B114" s="77">
        <v>58</v>
      </c>
      <c r="C114" s="77"/>
      <c r="D114" s="77"/>
      <c r="E114" s="77"/>
      <c r="F114" s="77"/>
      <c r="G114" s="77"/>
      <c r="H114" s="78"/>
      <c r="I114" s="79"/>
      <c r="J114" s="47"/>
      <c r="K114" s="48"/>
      <c r="L114" s="17"/>
      <c r="M114" s="80">
        <f>B114</f>
        <v>58</v>
      </c>
      <c r="N114" s="43"/>
      <c r="O114" s="17"/>
      <c r="P114" s="32"/>
      <c r="Q114" s="32"/>
      <c r="R114" s="32"/>
      <c r="S114" s="32"/>
      <c r="T114" s="32"/>
      <c r="U114" s="32"/>
      <c r="V114" s="32"/>
    </row>
    <row r="115" spans="1:22" ht="15.75" customHeight="1">
      <c r="A115" s="75">
        <v>2001</v>
      </c>
      <c r="B115" s="77"/>
      <c r="C115" s="77">
        <v>51</v>
      </c>
      <c r="D115" s="77"/>
      <c r="E115" s="77"/>
      <c r="F115" s="77"/>
      <c r="G115" s="77"/>
      <c r="H115" s="78"/>
      <c r="I115" s="81"/>
      <c r="J115" s="5"/>
      <c r="K115" s="82"/>
      <c r="L115" s="83">
        <f>IF(C115=0,"",C115/B114)</f>
        <v>0.87931034482758619</v>
      </c>
      <c r="M115" s="84">
        <v>51</v>
      </c>
      <c r="N115" s="85">
        <f t="shared" ref="N115:N119" si="12">IF(M115=0,"",M115/M114)</f>
        <v>0.87931034482758619</v>
      </c>
      <c r="O115" s="85">
        <f t="shared" ref="O115:O119" si="13">IF(M115=0,"",100%-N115)</f>
        <v>0.12068965517241381</v>
      </c>
      <c r="P115" s="32"/>
      <c r="Q115" s="32"/>
      <c r="R115" s="32"/>
      <c r="S115" s="32"/>
      <c r="T115" s="32"/>
      <c r="U115" s="32"/>
      <c r="V115" s="32"/>
    </row>
    <row r="116" spans="1:22" ht="15.75" customHeight="1">
      <c r="A116" s="75">
        <v>2002</v>
      </c>
      <c r="B116" s="77"/>
      <c r="C116" s="77"/>
      <c r="D116" s="77">
        <v>46</v>
      </c>
      <c r="E116" s="77"/>
      <c r="F116" s="77"/>
      <c r="G116" s="77"/>
      <c r="H116" s="78"/>
      <c r="I116" s="81"/>
      <c r="J116" s="5"/>
      <c r="K116" s="82"/>
      <c r="L116" s="86">
        <f>IF(D116=0,"",D116/C115)</f>
        <v>0.90196078431372551</v>
      </c>
      <c r="M116" s="84">
        <v>48</v>
      </c>
      <c r="N116" s="87">
        <f t="shared" si="12"/>
        <v>0.94117647058823528</v>
      </c>
      <c r="O116" s="87">
        <f t="shared" si="13"/>
        <v>5.8823529411764719E-2</v>
      </c>
      <c r="P116" s="11">
        <f>M116/M114</f>
        <v>0.82758620689655171</v>
      </c>
      <c r="Q116" s="32"/>
      <c r="R116" s="32"/>
      <c r="S116" s="32"/>
      <c r="T116" s="32"/>
      <c r="U116" s="32"/>
      <c r="V116" s="32"/>
    </row>
    <row r="117" spans="1:22" ht="15.75" customHeight="1">
      <c r="A117" s="75">
        <v>2101</v>
      </c>
      <c r="B117" s="77"/>
      <c r="C117" s="77"/>
      <c r="D117" s="77"/>
      <c r="E117" s="77">
        <v>46</v>
      </c>
      <c r="F117" s="77"/>
      <c r="G117" s="77"/>
      <c r="H117" s="78"/>
      <c r="I117" s="81"/>
      <c r="J117" s="5"/>
      <c r="K117" s="82"/>
      <c r="L117" s="86">
        <f>IF(E117=0,"",E117/D116)</f>
        <v>1</v>
      </c>
      <c r="M117" s="84">
        <v>47</v>
      </c>
      <c r="N117" s="87">
        <f t="shared" si="12"/>
        <v>0.97916666666666663</v>
      </c>
      <c r="O117" s="87">
        <f t="shared" si="13"/>
        <v>2.083333333333337E-2</v>
      </c>
      <c r="P117" s="32"/>
      <c r="Q117" s="32"/>
      <c r="R117" s="32"/>
      <c r="S117" s="32"/>
      <c r="T117" s="32"/>
      <c r="U117" s="32"/>
      <c r="V117" s="32"/>
    </row>
    <row r="118" spans="1:22" ht="15.75" customHeight="1">
      <c r="A118" s="75">
        <v>2102</v>
      </c>
      <c r="B118" s="77"/>
      <c r="C118" s="77"/>
      <c r="D118" s="77"/>
      <c r="E118" s="77"/>
      <c r="F118" s="77">
        <v>46</v>
      </c>
      <c r="G118" s="77"/>
      <c r="H118" s="78"/>
      <c r="I118" s="81"/>
      <c r="J118" s="5"/>
      <c r="K118" s="82"/>
      <c r="L118" s="86">
        <f>IF(F118=0,"",F118/E117)</f>
        <v>1</v>
      </c>
      <c r="M118" s="84">
        <v>47</v>
      </c>
      <c r="N118" s="87">
        <f t="shared" si="12"/>
        <v>1</v>
      </c>
      <c r="O118" s="87">
        <f t="shared" si="13"/>
        <v>0</v>
      </c>
      <c r="P118" s="32"/>
      <c r="Q118" s="32"/>
      <c r="R118" s="32"/>
      <c r="S118" s="32"/>
      <c r="T118" s="32"/>
      <c r="U118" s="32"/>
      <c r="V118" s="32"/>
    </row>
    <row r="119" spans="1:22" ht="15.75" customHeight="1">
      <c r="A119" s="75">
        <v>2201</v>
      </c>
      <c r="B119" s="77"/>
      <c r="C119" s="77"/>
      <c r="D119" s="77"/>
      <c r="E119" s="77"/>
      <c r="F119" s="77"/>
      <c r="G119" s="77">
        <v>43</v>
      </c>
      <c r="H119" s="78">
        <v>41</v>
      </c>
      <c r="I119" s="81"/>
      <c r="J119" s="5"/>
      <c r="K119" s="82"/>
      <c r="L119" s="86">
        <f>IF(G119=0,"",G119/F118)</f>
        <v>0.93478260869565222</v>
      </c>
      <c r="M119" s="88">
        <v>46</v>
      </c>
      <c r="N119" s="87">
        <f t="shared" si="12"/>
        <v>0.97872340425531912</v>
      </c>
      <c r="O119" s="87">
        <f t="shared" si="13"/>
        <v>2.1276595744680882E-2</v>
      </c>
      <c r="P119" s="32"/>
      <c r="Q119" s="32"/>
      <c r="R119" s="32"/>
      <c r="S119" s="32"/>
      <c r="T119" s="32"/>
      <c r="U119" s="32"/>
      <c r="V119" s="32"/>
    </row>
    <row r="120" spans="1:22" ht="15.75" customHeight="1">
      <c r="A120" s="75">
        <v>2202</v>
      </c>
      <c r="B120" s="77"/>
      <c r="C120" s="77"/>
      <c r="D120" s="77"/>
      <c r="E120" s="77"/>
      <c r="F120" s="77"/>
      <c r="G120" s="77">
        <v>3</v>
      </c>
      <c r="H120" s="108">
        <v>1</v>
      </c>
      <c r="I120" s="81"/>
      <c r="J120" s="5"/>
      <c r="K120" s="32"/>
      <c r="L120" s="90"/>
      <c r="M120" s="88">
        <v>3</v>
      </c>
      <c r="N120" s="91"/>
      <c r="O120" s="92"/>
      <c r="P120" s="32"/>
      <c r="Q120" s="32"/>
      <c r="R120" s="32"/>
      <c r="S120" s="32"/>
      <c r="T120" s="32"/>
      <c r="U120" s="32"/>
      <c r="V120" s="32"/>
    </row>
    <row r="121" spans="1:22" ht="15.75" customHeight="1">
      <c r="A121" s="89" t="s">
        <v>136</v>
      </c>
      <c r="B121" s="77"/>
      <c r="C121" s="77"/>
      <c r="D121" s="77"/>
      <c r="E121" s="77"/>
      <c r="F121" s="77"/>
      <c r="G121" s="77">
        <v>3</v>
      </c>
      <c r="H121" s="78">
        <v>3</v>
      </c>
      <c r="I121" s="81"/>
      <c r="J121" s="5"/>
      <c r="K121" s="32"/>
      <c r="L121" s="90"/>
      <c r="M121" s="88">
        <v>3</v>
      </c>
      <c r="N121" s="91"/>
      <c r="O121" s="92"/>
      <c r="P121" s="32"/>
      <c r="Q121" s="32"/>
      <c r="R121" s="32"/>
      <c r="S121" s="32"/>
      <c r="T121" s="32"/>
      <c r="U121" s="32"/>
      <c r="V121" s="32"/>
    </row>
    <row r="122" spans="1:22" ht="15.75" customHeight="1">
      <c r="A122" s="89" t="s">
        <v>120</v>
      </c>
      <c r="B122" s="77"/>
      <c r="C122" s="77"/>
      <c r="D122" s="77"/>
      <c r="E122" s="77"/>
      <c r="F122" s="77"/>
      <c r="G122" s="77"/>
      <c r="H122" s="78"/>
      <c r="I122" s="81"/>
      <c r="J122" s="5"/>
      <c r="K122" s="32"/>
      <c r="L122" s="90"/>
      <c r="M122" s="88"/>
      <c r="N122" s="91"/>
      <c r="O122" s="92"/>
      <c r="P122" s="32"/>
      <c r="Q122" s="32"/>
      <c r="R122" s="32"/>
      <c r="S122" s="32"/>
      <c r="T122" s="32"/>
      <c r="U122" s="32"/>
      <c r="V122" s="32"/>
    </row>
    <row r="123" spans="1:22" ht="15.75" customHeight="1">
      <c r="A123" s="89"/>
      <c r="B123" s="77"/>
      <c r="C123" s="77"/>
      <c r="D123" s="77"/>
      <c r="E123" s="77"/>
      <c r="F123" s="77"/>
      <c r="G123" s="77"/>
      <c r="H123" s="78"/>
      <c r="I123" s="93"/>
      <c r="J123" s="70"/>
      <c r="K123" s="69"/>
      <c r="L123" s="94"/>
      <c r="M123" s="88"/>
      <c r="N123" s="95"/>
      <c r="O123" s="96"/>
      <c r="P123" s="32"/>
      <c r="Q123" s="32"/>
      <c r="R123" s="32"/>
      <c r="S123" s="32"/>
      <c r="T123" s="32"/>
      <c r="U123" s="32"/>
      <c r="V123" s="32"/>
    </row>
    <row r="124" spans="1:22" ht="18" customHeight="1">
      <c r="A124" s="31"/>
      <c r="B124" s="190" t="s">
        <v>114</v>
      </c>
      <c r="C124" s="182"/>
      <c r="D124" s="182"/>
      <c r="E124" s="182"/>
      <c r="F124" s="182"/>
      <c r="G124" s="191"/>
      <c r="H124" s="97">
        <f>SUM(H114:H123)</f>
        <v>45</v>
      </c>
      <c r="I124" s="98">
        <f>IF(H119=0,"",H119/B114)</f>
        <v>0.7068965517241379</v>
      </c>
      <c r="J124" s="98">
        <f>IF(H124=0,"",H124/B114)</f>
        <v>0.77586206896551724</v>
      </c>
      <c r="K124" s="98">
        <f>J124-I124</f>
        <v>6.8965517241379337E-2</v>
      </c>
      <c r="L124" s="5"/>
      <c r="M124" s="32"/>
      <c r="N124" s="23"/>
      <c r="O124" s="5"/>
      <c r="P124" s="32"/>
      <c r="Q124" s="32"/>
      <c r="R124" s="32"/>
      <c r="S124" s="32"/>
      <c r="T124" s="32"/>
      <c r="U124" s="32"/>
      <c r="V124" s="32"/>
    </row>
    <row r="125" spans="1:22" ht="12.75" customHeight="1">
      <c r="A125" s="32"/>
      <c r="B125" s="32"/>
      <c r="C125" s="32"/>
      <c r="D125" s="32"/>
      <c r="E125" s="32"/>
      <c r="F125" s="32"/>
      <c r="G125" s="32"/>
      <c r="H125" s="32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</row>
    <row r="126" spans="1:22" ht="12.75" customHeight="1">
      <c r="A126" s="32"/>
      <c r="B126" s="32"/>
      <c r="C126" s="32"/>
      <c r="D126" s="32"/>
      <c r="E126" s="32"/>
      <c r="F126" s="32"/>
      <c r="G126" s="32"/>
      <c r="H126" s="32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</row>
    <row r="127" spans="1:22" ht="26.25" customHeight="1">
      <c r="A127" s="4"/>
      <c r="B127" s="178" t="s">
        <v>99</v>
      </c>
      <c r="C127" s="179"/>
      <c r="D127" s="179"/>
      <c r="E127" s="179"/>
      <c r="F127" s="179"/>
      <c r="G127" s="179"/>
      <c r="H127" s="73">
        <v>2002</v>
      </c>
      <c r="I127" s="74"/>
      <c r="J127" s="74"/>
      <c r="K127" s="74"/>
      <c r="L127" s="74"/>
      <c r="M127" s="74"/>
      <c r="N127" s="32"/>
      <c r="O127" s="32"/>
      <c r="P127" s="32"/>
      <c r="Q127" s="32"/>
      <c r="R127" s="32"/>
      <c r="S127" s="32"/>
      <c r="T127" s="32"/>
      <c r="U127" s="32"/>
      <c r="V127" s="32"/>
    </row>
    <row r="128" spans="1:22" ht="20.25" customHeight="1">
      <c r="A128" s="180" t="s">
        <v>9</v>
      </c>
      <c r="B128" s="181" t="s">
        <v>100</v>
      </c>
      <c r="C128" s="182"/>
      <c r="D128" s="182"/>
      <c r="E128" s="182"/>
      <c r="F128" s="182"/>
      <c r="G128" s="182"/>
      <c r="H128" s="183" t="s">
        <v>10</v>
      </c>
      <c r="I128" s="177" t="s">
        <v>2</v>
      </c>
      <c r="J128" s="177" t="s">
        <v>3</v>
      </c>
      <c r="K128" s="184" t="s">
        <v>4</v>
      </c>
      <c r="L128" s="177" t="s">
        <v>5</v>
      </c>
      <c r="M128" s="175" t="s">
        <v>6</v>
      </c>
      <c r="N128" s="175" t="s">
        <v>7</v>
      </c>
      <c r="O128" s="177" t="s">
        <v>8</v>
      </c>
      <c r="P128" s="32"/>
      <c r="Q128" s="32"/>
      <c r="R128" s="32"/>
      <c r="S128" s="32"/>
      <c r="T128" s="32"/>
      <c r="U128" s="32"/>
      <c r="V128" s="32"/>
    </row>
    <row r="129" spans="1:22" ht="15.75" customHeight="1">
      <c r="A129" s="176"/>
      <c r="B129" s="75" t="s">
        <v>101</v>
      </c>
      <c r="C129" s="75" t="s">
        <v>102</v>
      </c>
      <c r="D129" s="75" t="s">
        <v>103</v>
      </c>
      <c r="E129" s="75" t="s">
        <v>104</v>
      </c>
      <c r="F129" s="75" t="s">
        <v>105</v>
      </c>
      <c r="G129" s="75" t="s">
        <v>106</v>
      </c>
      <c r="H129" s="176"/>
      <c r="I129" s="176"/>
      <c r="J129" s="176"/>
      <c r="K129" s="176"/>
      <c r="L129" s="176"/>
      <c r="M129" s="176"/>
      <c r="N129" s="176"/>
      <c r="O129" s="176"/>
      <c r="P129" s="32"/>
      <c r="Q129" s="32"/>
      <c r="R129" s="32"/>
      <c r="S129" s="32"/>
      <c r="T129" s="32"/>
      <c r="U129" s="32"/>
      <c r="V129" s="32"/>
    </row>
    <row r="130" spans="1:22" ht="15.75" customHeight="1">
      <c r="A130" s="75">
        <v>2002</v>
      </c>
      <c r="B130" s="77">
        <v>49</v>
      </c>
      <c r="C130" s="77"/>
      <c r="D130" s="77"/>
      <c r="E130" s="77"/>
      <c r="F130" s="77"/>
      <c r="G130" s="77"/>
      <c r="H130" s="78"/>
      <c r="I130" s="79"/>
      <c r="J130" s="47"/>
      <c r="K130" s="48"/>
      <c r="L130" s="17"/>
      <c r="M130" s="80">
        <f>B130</f>
        <v>49</v>
      </c>
      <c r="N130" s="43"/>
      <c r="O130" s="17"/>
      <c r="P130" s="32"/>
      <c r="Q130" s="32"/>
      <c r="R130" s="32"/>
      <c r="S130" s="32"/>
      <c r="T130" s="32"/>
      <c r="U130" s="32"/>
      <c r="V130" s="32"/>
    </row>
    <row r="131" spans="1:22" ht="15.75" customHeight="1">
      <c r="A131" s="75">
        <v>2101</v>
      </c>
      <c r="B131" s="77"/>
      <c r="C131" s="77">
        <v>46</v>
      </c>
      <c r="D131" s="77"/>
      <c r="E131" s="77"/>
      <c r="F131" s="77"/>
      <c r="G131" s="77"/>
      <c r="H131" s="78"/>
      <c r="I131" s="81"/>
      <c r="J131" s="5"/>
      <c r="K131" s="82"/>
      <c r="L131" s="83">
        <f>IF(C131=0,"",C131/B130)</f>
        <v>0.93877551020408168</v>
      </c>
      <c r="M131" s="84">
        <v>46</v>
      </c>
      <c r="N131" s="85">
        <f t="shared" ref="N131:N135" si="14">IF(M131=0,"",M131/M130)</f>
        <v>0.93877551020408168</v>
      </c>
      <c r="O131" s="85">
        <f t="shared" ref="O131:O135" si="15">IF(M131=0,"",100%-N131)</f>
        <v>6.1224489795918324E-2</v>
      </c>
      <c r="P131" s="32"/>
      <c r="Q131" s="32"/>
      <c r="R131" s="32"/>
      <c r="S131" s="32"/>
      <c r="T131" s="32"/>
      <c r="U131" s="32"/>
      <c r="V131" s="32"/>
    </row>
    <row r="132" spans="1:22" ht="15.75" customHeight="1">
      <c r="A132" s="75">
        <v>2102</v>
      </c>
      <c r="B132" s="77"/>
      <c r="C132" s="77"/>
      <c r="D132" s="77">
        <v>39</v>
      </c>
      <c r="E132" s="77"/>
      <c r="F132" s="77"/>
      <c r="G132" s="77"/>
      <c r="H132" s="78"/>
      <c r="I132" s="81"/>
      <c r="J132" s="5"/>
      <c r="K132" s="82"/>
      <c r="L132" s="86">
        <f>IF(D132=0,"",D132/C131)</f>
        <v>0.84782608695652173</v>
      </c>
      <c r="M132" s="84">
        <v>39</v>
      </c>
      <c r="N132" s="87">
        <f t="shared" si="14"/>
        <v>0.84782608695652173</v>
      </c>
      <c r="O132" s="87">
        <f t="shared" si="15"/>
        <v>0.15217391304347827</v>
      </c>
      <c r="P132" s="11">
        <f>M132/M130</f>
        <v>0.79591836734693877</v>
      </c>
      <c r="Q132" s="32"/>
      <c r="R132" s="32"/>
      <c r="S132" s="32"/>
      <c r="T132" s="32"/>
      <c r="U132" s="32"/>
      <c r="V132" s="32"/>
    </row>
    <row r="133" spans="1:22" ht="15.75" customHeight="1">
      <c r="A133" s="75">
        <v>2201</v>
      </c>
      <c r="B133" s="77"/>
      <c r="C133" s="77"/>
      <c r="D133" s="77"/>
      <c r="E133" s="77">
        <v>38</v>
      </c>
      <c r="F133" s="77"/>
      <c r="G133" s="77"/>
      <c r="H133" s="78"/>
      <c r="I133" s="81"/>
      <c r="J133" s="5"/>
      <c r="K133" s="82"/>
      <c r="L133" s="86">
        <f>IF(E133=0,"",E133/D132)</f>
        <v>0.97435897435897434</v>
      </c>
      <c r="M133" s="84">
        <v>41</v>
      </c>
      <c r="N133" s="87">
        <f t="shared" si="14"/>
        <v>1.0512820512820513</v>
      </c>
      <c r="O133" s="87">
        <f t="shared" si="15"/>
        <v>-5.1282051282051322E-2</v>
      </c>
      <c r="P133" s="32"/>
      <c r="Q133" s="32"/>
      <c r="R133" s="32"/>
      <c r="S133" s="32"/>
      <c r="T133" s="32"/>
      <c r="U133" s="32"/>
      <c r="V133" s="32"/>
    </row>
    <row r="134" spans="1:22" ht="15.75" customHeight="1">
      <c r="A134" s="75">
        <v>2202</v>
      </c>
      <c r="B134" s="77"/>
      <c r="C134" s="77"/>
      <c r="D134" s="77"/>
      <c r="E134" s="77"/>
      <c r="F134" s="77">
        <v>33</v>
      </c>
      <c r="G134" s="77"/>
      <c r="H134" s="78"/>
      <c r="I134" s="81"/>
      <c r="J134" s="5"/>
      <c r="K134" s="82"/>
      <c r="L134" s="86">
        <f>IF(F134=0,"",F134/E133)</f>
        <v>0.86842105263157898</v>
      </c>
      <c r="M134" s="84">
        <v>37</v>
      </c>
      <c r="N134" s="87">
        <f t="shared" si="14"/>
        <v>0.90243902439024393</v>
      </c>
      <c r="O134" s="87">
        <f t="shared" si="15"/>
        <v>9.7560975609756073E-2</v>
      </c>
      <c r="P134" s="32"/>
      <c r="Q134" s="32"/>
      <c r="R134" s="32"/>
      <c r="S134" s="32"/>
      <c r="T134" s="32"/>
      <c r="U134" s="32"/>
      <c r="V134" s="32"/>
    </row>
    <row r="135" spans="1:22" ht="15.75" customHeight="1">
      <c r="A135" s="75">
        <v>2301</v>
      </c>
      <c r="B135" s="77"/>
      <c r="C135" s="77"/>
      <c r="D135" s="77"/>
      <c r="E135" s="77"/>
      <c r="F135" s="77"/>
      <c r="G135" s="77">
        <v>33</v>
      </c>
      <c r="H135" s="78">
        <v>32</v>
      </c>
      <c r="I135" s="81"/>
      <c r="J135" s="5"/>
      <c r="K135" s="82"/>
      <c r="L135" s="86">
        <f>IF(G135=0,"",G135/F134)</f>
        <v>1</v>
      </c>
      <c r="M135" s="88">
        <v>37</v>
      </c>
      <c r="N135" s="87">
        <f t="shared" si="14"/>
        <v>1</v>
      </c>
      <c r="O135" s="87">
        <f t="shared" si="15"/>
        <v>0</v>
      </c>
      <c r="P135" s="32"/>
      <c r="Q135" s="32"/>
      <c r="R135" s="32"/>
      <c r="S135" s="32"/>
      <c r="T135" s="32"/>
      <c r="U135" s="32"/>
      <c r="V135" s="32"/>
    </row>
    <row r="136" spans="1:22" ht="15.75" customHeight="1">
      <c r="A136" s="89" t="s">
        <v>120</v>
      </c>
      <c r="B136" s="77"/>
      <c r="C136" s="77"/>
      <c r="D136" s="77"/>
      <c r="E136" s="77"/>
      <c r="F136" s="77"/>
      <c r="G136" s="77">
        <v>3</v>
      </c>
      <c r="H136" s="78"/>
      <c r="I136" s="81"/>
      <c r="J136" s="5"/>
      <c r="K136" s="32"/>
      <c r="L136" s="90"/>
      <c r="M136" s="88">
        <v>3</v>
      </c>
      <c r="N136" s="91"/>
      <c r="O136" s="92"/>
      <c r="P136" s="32"/>
      <c r="Q136" s="32"/>
      <c r="R136" s="32"/>
      <c r="S136" s="32"/>
      <c r="T136" s="32"/>
      <c r="U136" s="32"/>
      <c r="V136" s="32"/>
    </row>
    <row r="137" spans="1:22" ht="15.75" customHeight="1">
      <c r="A137" s="89" t="s">
        <v>137</v>
      </c>
      <c r="B137" s="77"/>
      <c r="C137" s="77"/>
      <c r="D137" s="77"/>
      <c r="E137" s="77"/>
      <c r="F137" s="77"/>
      <c r="G137" s="77">
        <v>4</v>
      </c>
      <c r="H137" s="78">
        <v>4</v>
      </c>
      <c r="I137" s="81"/>
      <c r="J137" s="5"/>
      <c r="K137" s="32"/>
      <c r="L137" s="90"/>
      <c r="M137" s="88">
        <v>4</v>
      </c>
      <c r="N137" s="91"/>
      <c r="O137" s="92"/>
      <c r="P137" s="32"/>
      <c r="Q137" s="32"/>
      <c r="R137" s="32"/>
      <c r="S137" s="32"/>
      <c r="T137" s="32"/>
      <c r="U137" s="32"/>
      <c r="V137" s="32"/>
    </row>
    <row r="138" spans="1:22" ht="15.75" customHeight="1">
      <c r="A138" s="89"/>
      <c r="B138" s="77"/>
      <c r="C138" s="77"/>
      <c r="D138" s="77"/>
      <c r="E138" s="77"/>
      <c r="F138" s="77"/>
      <c r="G138" s="77"/>
      <c r="H138" s="78"/>
      <c r="I138" s="81"/>
      <c r="J138" s="5"/>
      <c r="K138" s="32"/>
      <c r="L138" s="90"/>
      <c r="M138" s="88"/>
      <c r="N138" s="91"/>
      <c r="O138" s="92"/>
      <c r="P138" s="32"/>
      <c r="Q138" s="32"/>
      <c r="R138" s="32"/>
      <c r="S138" s="32"/>
      <c r="T138" s="32"/>
      <c r="U138" s="32"/>
      <c r="V138" s="32"/>
    </row>
    <row r="139" spans="1:22" ht="15.75" customHeight="1">
      <c r="A139" s="89"/>
      <c r="B139" s="77"/>
      <c r="C139" s="77"/>
      <c r="D139" s="77"/>
      <c r="E139" s="77"/>
      <c r="F139" s="77"/>
      <c r="G139" s="77"/>
      <c r="H139" s="78"/>
      <c r="I139" s="93"/>
      <c r="J139" s="70"/>
      <c r="K139" s="69"/>
      <c r="L139" s="94"/>
      <c r="M139" s="88"/>
      <c r="N139" s="95"/>
      <c r="O139" s="96"/>
      <c r="P139" s="32"/>
      <c r="Q139" s="32"/>
      <c r="R139" s="32"/>
      <c r="S139" s="32"/>
      <c r="T139" s="32"/>
      <c r="U139" s="32"/>
      <c r="V139" s="32"/>
    </row>
    <row r="140" spans="1:22" ht="18" customHeight="1">
      <c r="A140" s="31"/>
      <c r="B140" s="190" t="s">
        <v>114</v>
      </c>
      <c r="C140" s="182"/>
      <c r="D140" s="182"/>
      <c r="E140" s="182"/>
      <c r="F140" s="182"/>
      <c r="G140" s="191"/>
      <c r="H140" s="97">
        <f>SUM(H130:H139)</f>
        <v>36</v>
      </c>
      <c r="I140" s="98">
        <f>IF(H135=0,"",H135/B130)</f>
        <v>0.65306122448979587</v>
      </c>
      <c r="J140" s="98">
        <f>IF(H140=0,"",H140/B130)</f>
        <v>0.73469387755102045</v>
      </c>
      <c r="K140" s="98">
        <f>J140-I140</f>
        <v>8.163265306122458E-2</v>
      </c>
      <c r="L140" s="5"/>
      <c r="M140" s="32"/>
      <c r="N140" s="23"/>
      <c r="O140" s="5"/>
      <c r="P140" s="32"/>
      <c r="Q140" s="32"/>
      <c r="R140" s="32"/>
      <c r="S140" s="32"/>
      <c r="T140" s="32"/>
      <c r="U140" s="32"/>
      <c r="V140" s="32"/>
    </row>
    <row r="141" spans="1:22" ht="12.75" customHeight="1"/>
    <row r="142" spans="1:22" ht="12.75" customHeight="1"/>
    <row r="143" spans="1:22" ht="26.25" customHeight="1">
      <c r="A143" s="4"/>
      <c r="B143" s="178" t="s">
        <v>99</v>
      </c>
      <c r="C143" s="179"/>
      <c r="D143" s="179"/>
      <c r="E143" s="179"/>
      <c r="F143" s="179"/>
      <c r="G143" s="179"/>
      <c r="H143" s="73">
        <v>2102</v>
      </c>
      <c r="I143" s="74"/>
      <c r="J143" s="74"/>
      <c r="K143" s="74"/>
      <c r="L143" s="74"/>
      <c r="M143" s="74"/>
      <c r="N143" s="32"/>
      <c r="O143" s="32"/>
      <c r="P143" s="32"/>
    </row>
    <row r="144" spans="1:22" ht="20.25" customHeight="1">
      <c r="A144" s="180" t="s">
        <v>9</v>
      </c>
      <c r="B144" s="181" t="s">
        <v>100</v>
      </c>
      <c r="C144" s="182"/>
      <c r="D144" s="182"/>
      <c r="E144" s="182"/>
      <c r="F144" s="182"/>
      <c r="G144" s="182"/>
      <c r="H144" s="183" t="s">
        <v>10</v>
      </c>
      <c r="I144" s="177" t="s">
        <v>2</v>
      </c>
      <c r="J144" s="177" t="s">
        <v>3</v>
      </c>
      <c r="K144" s="184" t="s">
        <v>4</v>
      </c>
      <c r="L144" s="177" t="s">
        <v>5</v>
      </c>
      <c r="M144" s="175" t="s">
        <v>6</v>
      </c>
      <c r="N144" s="175" t="s">
        <v>7</v>
      </c>
      <c r="O144" s="177" t="s">
        <v>8</v>
      </c>
      <c r="P144" s="32"/>
    </row>
    <row r="145" spans="1:16" ht="15.75" customHeight="1">
      <c r="A145" s="176"/>
      <c r="B145" s="75" t="s">
        <v>101</v>
      </c>
      <c r="C145" s="75" t="s">
        <v>102</v>
      </c>
      <c r="D145" s="75" t="s">
        <v>103</v>
      </c>
      <c r="E145" s="75" t="s">
        <v>104</v>
      </c>
      <c r="F145" s="75" t="s">
        <v>105</v>
      </c>
      <c r="G145" s="75" t="s">
        <v>106</v>
      </c>
      <c r="H145" s="176"/>
      <c r="I145" s="176"/>
      <c r="J145" s="176"/>
      <c r="K145" s="176"/>
      <c r="L145" s="176"/>
      <c r="M145" s="176"/>
      <c r="N145" s="176"/>
      <c r="O145" s="176"/>
      <c r="P145" s="32"/>
    </row>
    <row r="146" spans="1:16" ht="15.75" customHeight="1">
      <c r="A146" s="75">
        <v>2102</v>
      </c>
      <c r="B146" s="77">
        <v>59</v>
      </c>
      <c r="C146" s="77"/>
      <c r="D146" s="77"/>
      <c r="E146" s="77"/>
      <c r="F146" s="77"/>
      <c r="G146" s="77"/>
      <c r="H146" s="78"/>
      <c r="I146" s="79"/>
      <c r="J146" s="47"/>
      <c r="K146" s="48"/>
      <c r="L146" s="17"/>
      <c r="M146" s="80">
        <f>B146</f>
        <v>59</v>
      </c>
      <c r="N146" s="43"/>
      <c r="O146" s="17"/>
      <c r="P146" s="32"/>
    </row>
    <row r="147" spans="1:16" ht="15.75" customHeight="1">
      <c r="A147" s="75">
        <v>2201</v>
      </c>
      <c r="B147" s="77"/>
      <c r="C147" s="77">
        <v>57</v>
      </c>
      <c r="D147" s="77"/>
      <c r="E147" s="77"/>
      <c r="F147" s="77"/>
      <c r="G147" s="77"/>
      <c r="H147" s="78"/>
      <c r="I147" s="81"/>
      <c r="J147" s="5"/>
      <c r="K147" s="82"/>
      <c r="L147" s="83">
        <f>IF(C147=0,"",C147/B146)</f>
        <v>0.96610169491525422</v>
      </c>
      <c r="M147" s="84">
        <v>57</v>
      </c>
      <c r="N147" s="85">
        <f t="shared" ref="N147:N151" si="16">IF(M147=0,"",M147/M146)</f>
        <v>0.96610169491525422</v>
      </c>
      <c r="O147" s="85">
        <f t="shared" ref="O147:O151" si="17">IF(M147=0,"",100%-N147)</f>
        <v>3.3898305084745783E-2</v>
      </c>
      <c r="P147" s="32"/>
    </row>
    <row r="148" spans="1:16" ht="15.75" customHeight="1">
      <c r="A148" s="75">
        <v>2202</v>
      </c>
      <c r="B148" s="77"/>
      <c r="C148" s="77"/>
      <c r="D148" s="77">
        <v>54</v>
      </c>
      <c r="E148" s="77"/>
      <c r="F148" s="77"/>
      <c r="G148" s="77"/>
      <c r="H148" s="78"/>
      <c r="I148" s="81"/>
      <c r="J148" s="5"/>
      <c r="K148" s="82"/>
      <c r="L148" s="86">
        <f>IF(D148=0,"",D148/C147)</f>
        <v>0.94736842105263153</v>
      </c>
      <c r="M148" s="84">
        <v>54</v>
      </c>
      <c r="N148" s="87">
        <f t="shared" si="16"/>
        <v>0.94736842105263153</v>
      </c>
      <c r="O148" s="87">
        <f t="shared" si="17"/>
        <v>5.2631578947368474E-2</v>
      </c>
      <c r="P148" s="159">
        <f>M148/M146</f>
        <v>0.9152542372881356</v>
      </c>
    </row>
    <row r="149" spans="1:16" ht="15.75" customHeight="1">
      <c r="A149" s="75">
        <v>2301</v>
      </c>
      <c r="B149" s="77"/>
      <c r="C149" s="77"/>
      <c r="D149" s="77"/>
      <c r="E149" s="77">
        <v>53</v>
      </c>
      <c r="F149" s="77"/>
      <c r="G149" s="77"/>
      <c r="H149" s="78"/>
      <c r="I149" s="81"/>
      <c r="J149" s="5"/>
      <c r="K149" s="82"/>
      <c r="L149" s="86">
        <f>IF(E149=0,"",E149/D148)</f>
        <v>0.98148148148148151</v>
      </c>
      <c r="M149" s="84">
        <v>53</v>
      </c>
      <c r="N149" s="87">
        <f t="shared" si="16"/>
        <v>0.98148148148148151</v>
      </c>
      <c r="O149" s="87">
        <f t="shared" si="17"/>
        <v>1.851851851851849E-2</v>
      </c>
      <c r="P149" s="32"/>
    </row>
    <row r="150" spans="1:16" ht="15.75" customHeight="1">
      <c r="A150" s="75">
        <v>2302</v>
      </c>
      <c r="B150" s="77"/>
      <c r="C150" s="77"/>
      <c r="D150" s="77"/>
      <c r="E150" s="77"/>
      <c r="F150" s="77">
        <v>53</v>
      </c>
      <c r="G150" s="77"/>
      <c r="H150" s="78"/>
      <c r="I150" s="81"/>
      <c r="J150" s="5"/>
      <c r="K150" s="82"/>
      <c r="L150" s="86">
        <f>IF(F150=0,"",F150/E149)</f>
        <v>1</v>
      </c>
      <c r="M150" s="84">
        <v>53</v>
      </c>
      <c r="N150" s="87">
        <f t="shared" si="16"/>
        <v>1</v>
      </c>
      <c r="O150" s="87">
        <f t="shared" si="17"/>
        <v>0</v>
      </c>
      <c r="P150" s="32"/>
    </row>
    <row r="151" spans="1:16" ht="15.75" customHeight="1">
      <c r="A151" s="75">
        <v>2401</v>
      </c>
      <c r="B151" s="77"/>
      <c r="C151" s="77"/>
      <c r="D151" s="77"/>
      <c r="E151" s="77"/>
      <c r="F151" s="77"/>
      <c r="G151" s="77">
        <v>50</v>
      </c>
      <c r="H151" s="78">
        <v>43</v>
      </c>
      <c r="I151" s="81"/>
      <c r="J151" s="5"/>
      <c r="K151" s="82"/>
      <c r="L151" s="86">
        <f>IF(G151=0,"",G151/F150)</f>
        <v>0.94339622641509435</v>
      </c>
      <c r="M151" s="88">
        <v>50</v>
      </c>
      <c r="N151" s="87">
        <f t="shared" si="16"/>
        <v>0.94339622641509435</v>
      </c>
      <c r="O151" s="87">
        <f t="shared" si="17"/>
        <v>5.6603773584905648E-2</v>
      </c>
      <c r="P151" s="32"/>
    </row>
    <row r="152" spans="1:16" ht="15.75" customHeight="1">
      <c r="A152" s="89" t="s">
        <v>128</v>
      </c>
      <c r="B152" s="77"/>
      <c r="C152" s="77"/>
      <c r="D152" s="77"/>
      <c r="E152" s="77"/>
      <c r="F152" s="77"/>
      <c r="G152" s="77">
        <v>6</v>
      </c>
      <c r="H152" s="78">
        <v>5</v>
      </c>
      <c r="I152" s="81"/>
      <c r="J152" s="5"/>
      <c r="K152" s="32"/>
      <c r="L152" s="90"/>
      <c r="M152" s="88">
        <v>6</v>
      </c>
      <c r="N152" s="91"/>
      <c r="O152" s="92"/>
      <c r="P152" s="32"/>
    </row>
    <row r="153" spans="1:16" ht="15.75" customHeight="1">
      <c r="A153" s="89"/>
      <c r="B153" s="77"/>
      <c r="C153" s="77"/>
      <c r="D153" s="77"/>
      <c r="E153" s="77"/>
      <c r="F153" s="77"/>
      <c r="G153" s="77"/>
      <c r="H153" s="78"/>
      <c r="I153" s="81"/>
      <c r="J153" s="5"/>
      <c r="K153" s="32"/>
      <c r="L153" s="90"/>
      <c r="M153" s="88"/>
      <c r="N153" s="91"/>
      <c r="O153" s="92"/>
      <c r="P153" s="32"/>
    </row>
    <row r="154" spans="1:16" ht="15.75" customHeight="1">
      <c r="A154" s="89"/>
      <c r="B154" s="77"/>
      <c r="C154" s="77"/>
      <c r="D154" s="77"/>
      <c r="E154" s="77"/>
      <c r="F154" s="77"/>
      <c r="G154" s="77"/>
      <c r="H154" s="78"/>
      <c r="I154" s="81"/>
      <c r="J154" s="5"/>
      <c r="K154" s="32"/>
      <c r="L154" s="90"/>
      <c r="M154" s="88"/>
      <c r="N154" s="91"/>
      <c r="O154" s="92"/>
      <c r="P154" s="32"/>
    </row>
    <row r="155" spans="1:16" ht="15.75" customHeight="1">
      <c r="A155" s="89"/>
      <c r="B155" s="77"/>
      <c r="C155" s="77"/>
      <c r="D155" s="77"/>
      <c r="E155" s="77"/>
      <c r="F155" s="77"/>
      <c r="G155" s="77"/>
      <c r="H155" s="78"/>
      <c r="I155" s="93"/>
      <c r="J155" s="70"/>
      <c r="K155" s="69"/>
      <c r="L155" s="94"/>
      <c r="M155" s="88"/>
      <c r="N155" s="95"/>
      <c r="O155" s="96"/>
      <c r="P155" s="32"/>
    </row>
    <row r="156" spans="1:16" ht="18" customHeight="1">
      <c r="A156" s="31"/>
      <c r="B156" s="190" t="s">
        <v>114</v>
      </c>
      <c r="C156" s="182"/>
      <c r="D156" s="182"/>
      <c r="E156" s="182"/>
      <c r="F156" s="182"/>
      <c r="G156" s="191"/>
      <c r="H156" s="97">
        <f>SUM(H146:H155)</f>
        <v>48</v>
      </c>
      <c r="I156" s="98">
        <f>IF(H151=0,"",H151/B146)</f>
        <v>0.72881355932203384</v>
      </c>
      <c r="J156" s="98">
        <f>IF(H156=0,"",H156/B146)</f>
        <v>0.81355932203389836</v>
      </c>
      <c r="K156" s="98" t="str">
        <f>IF(H154=0,"",J156-I156)</f>
        <v/>
      </c>
      <c r="L156" s="5"/>
      <c r="M156" s="32"/>
      <c r="N156" s="23"/>
      <c r="O156" s="5"/>
      <c r="P156" s="32"/>
    </row>
    <row r="157" spans="1:16" ht="12.75" customHeight="1"/>
    <row r="158" spans="1:16" ht="20.25" customHeight="1">
      <c r="A158" s="4"/>
      <c r="B158" s="178" t="s">
        <v>99</v>
      </c>
      <c r="C158" s="179"/>
      <c r="D158" s="179"/>
      <c r="E158" s="179"/>
      <c r="F158" s="179"/>
      <c r="G158" s="179"/>
      <c r="H158" s="73">
        <v>2202</v>
      </c>
      <c r="I158" s="74"/>
      <c r="J158" s="74"/>
      <c r="K158" s="74"/>
      <c r="L158" s="74"/>
      <c r="M158" s="74"/>
      <c r="N158" s="32"/>
      <c r="O158" s="32"/>
      <c r="P158" s="32"/>
    </row>
    <row r="159" spans="1:16" ht="20.25">
      <c r="A159" s="180" t="s">
        <v>9</v>
      </c>
      <c r="B159" s="181" t="s">
        <v>100</v>
      </c>
      <c r="C159" s="182"/>
      <c r="D159" s="182"/>
      <c r="E159" s="182"/>
      <c r="F159" s="182"/>
      <c r="G159" s="182"/>
      <c r="H159" s="183" t="s">
        <v>10</v>
      </c>
      <c r="I159" s="177" t="s">
        <v>2</v>
      </c>
      <c r="J159" s="177" t="s">
        <v>3</v>
      </c>
      <c r="K159" s="184" t="s">
        <v>4</v>
      </c>
      <c r="L159" s="177" t="s">
        <v>5</v>
      </c>
      <c r="M159" s="175" t="s">
        <v>6</v>
      </c>
      <c r="N159" s="175" t="s">
        <v>7</v>
      </c>
      <c r="O159" s="177" t="s">
        <v>8</v>
      </c>
      <c r="P159" s="32"/>
    </row>
    <row r="160" spans="1:16" ht="15.75">
      <c r="A160" s="176"/>
      <c r="B160" s="75" t="s">
        <v>101</v>
      </c>
      <c r="C160" s="75" t="s">
        <v>102</v>
      </c>
      <c r="D160" s="75" t="s">
        <v>103</v>
      </c>
      <c r="E160" s="75" t="s">
        <v>104</v>
      </c>
      <c r="F160" s="75" t="s">
        <v>105</v>
      </c>
      <c r="G160" s="75" t="s">
        <v>106</v>
      </c>
      <c r="H160" s="176"/>
      <c r="I160" s="176"/>
      <c r="J160" s="176"/>
      <c r="K160" s="176"/>
      <c r="L160" s="176"/>
      <c r="M160" s="176"/>
      <c r="N160" s="176"/>
      <c r="O160" s="176"/>
      <c r="P160" s="32"/>
    </row>
    <row r="161" spans="1:16" ht="15.75">
      <c r="A161" s="75">
        <v>2202</v>
      </c>
      <c r="B161" s="77">
        <v>57</v>
      </c>
      <c r="C161" s="77"/>
      <c r="D161" s="77"/>
      <c r="E161" s="77"/>
      <c r="F161" s="77"/>
      <c r="G161" s="77"/>
      <c r="H161" s="78"/>
      <c r="I161" s="79"/>
      <c r="J161" s="47"/>
      <c r="K161" s="48"/>
      <c r="L161" s="17"/>
      <c r="M161" s="80">
        <f>B161</f>
        <v>57</v>
      </c>
      <c r="N161" s="43"/>
      <c r="O161" s="17"/>
      <c r="P161" s="32"/>
    </row>
    <row r="162" spans="1:16" ht="15.75">
      <c r="A162" s="75">
        <v>2301</v>
      </c>
      <c r="B162" s="77"/>
      <c r="C162" s="77">
        <v>57</v>
      </c>
      <c r="D162" s="77"/>
      <c r="E162" s="77"/>
      <c r="F162" s="77"/>
      <c r="G162" s="77"/>
      <c r="H162" s="78"/>
      <c r="I162" s="81"/>
      <c r="J162" s="5"/>
      <c r="K162" s="82"/>
      <c r="L162" s="83">
        <f>IF(C162=0,"",C162/B161)</f>
        <v>1</v>
      </c>
      <c r="M162" s="84">
        <v>57</v>
      </c>
      <c r="N162" s="85">
        <f t="shared" ref="N162:N166" si="18">IF(M162=0,"",M162/M161)</f>
        <v>1</v>
      </c>
      <c r="O162" s="85">
        <f t="shared" ref="O162:O166" si="19">IF(M162=0,"",100%-N162)</f>
        <v>0</v>
      </c>
      <c r="P162" s="32"/>
    </row>
    <row r="163" spans="1:16" ht="15.75">
      <c r="A163" s="75">
        <v>2302</v>
      </c>
      <c r="B163" s="77"/>
      <c r="C163" s="77"/>
      <c r="D163" s="77">
        <v>56</v>
      </c>
      <c r="E163" s="77"/>
      <c r="F163" s="77"/>
      <c r="G163" s="77"/>
      <c r="H163" s="78"/>
      <c r="I163" s="81"/>
      <c r="J163" s="5"/>
      <c r="K163" s="82"/>
      <c r="L163" s="86">
        <f>IF(D163=0,"",D163/C162)</f>
        <v>0.98245614035087714</v>
      </c>
      <c r="M163" s="84">
        <v>56</v>
      </c>
      <c r="N163" s="87">
        <f t="shared" si="18"/>
        <v>0.98245614035087714</v>
      </c>
      <c r="O163" s="87">
        <f t="shared" si="19"/>
        <v>1.7543859649122862E-2</v>
      </c>
      <c r="P163" s="11">
        <f>M163/M161</f>
        <v>0.98245614035087714</v>
      </c>
    </row>
    <row r="164" spans="1:16" ht="15.75">
      <c r="A164" s="75">
        <v>2401</v>
      </c>
      <c r="B164" s="77"/>
      <c r="C164" s="77"/>
      <c r="D164" s="77"/>
      <c r="E164" s="77">
        <v>53</v>
      </c>
      <c r="F164" s="77"/>
      <c r="G164" s="77"/>
      <c r="H164" s="78"/>
      <c r="I164" s="81"/>
      <c r="J164" s="5"/>
      <c r="K164" s="82"/>
      <c r="L164" s="86">
        <f>IF(E164=0,"",E164/D163)</f>
        <v>0.9464285714285714</v>
      </c>
      <c r="M164" s="84">
        <v>54</v>
      </c>
      <c r="N164" s="87">
        <f t="shared" si="18"/>
        <v>0.9642857142857143</v>
      </c>
      <c r="O164" s="87">
        <f t="shared" si="19"/>
        <v>3.5714285714285698E-2</v>
      </c>
      <c r="P164" s="32"/>
    </row>
    <row r="165" spans="1:16" ht="15.75">
      <c r="A165" s="89" t="s">
        <v>128</v>
      </c>
      <c r="B165" s="77"/>
      <c r="C165" s="77"/>
      <c r="D165" s="77"/>
      <c r="E165" s="77"/>
      <c r="F165" s="77">
        <v>48</v>
      </c>
      <c r="G165" s="77"/>
      <c r="H165" s="78"/>
      <c r="I165" s="81"/>
      <c r="J165" s="5"/>
      <c r="K165" s="82"/>
      <c r="L165" s="86">
        <f>IF(F165=0,"",F165/E164)</f>
        <v>0.90566037735849059</v>
      </c>
      <c r="M165" s="84">
        <v>48</v>
      </c>
      <c r="N165" s="87">
        <f t="shared" si="18"/>
        <v>0.88888888888888884</v>
      </c>
      <c r="O165" s="87">
        <f t="shared" si="19"/>
        <v>0.11111111111111116</v>
      </c>
      <c r="P165" s="32"/>
    </row>
    <row r="166" spans="1:16" ht="15.75">
      <c r="A166" s="89"/>
      <c r="B166" s="77"/>
      <c r="C166" s="77"/>
      <c r="D166" s="77"/>
      <c r="E166" s="77"/>
      <c r="F166" s="77"/>
      <c r="G166" s="77"/>
      <c r="H166" s="78"/>
      <c r="I166" s="81"/>
      <c r="J166" s="5"/>
      <c r="K166" s="82"/>
      <c r="L166" s="86" t="str">
        <f>IF(G166=0,"",G166/F165)</f>
        <v/>
      </c>
      <c r="M166" s="88"/>
      <c r="N166" s="87" t="str">
        <f t="shared" si="18"/>
        <v/>
      </c>
      <c r="O166" s="87" t="str">
        <f t="shared" si="19"/>
        <v/>
      </c>
      <c r="P166" s="32"/>
    </row>
    <row r="167" spans="1:16" ht="15.75">
      <c r="A167" s="89"/>
      <c r="B167" s="77"/>
      <c r="C167" s="77"/>
      <c r="D167" s="77"/>
      <c r="E167" s="77"/>
      <c r="F167" s="77"/>
      <c r="G167" s="77"/>
      <c r="H167" s="78"/>
      <c r="I167" s="81"/>
      <c r="J167" s="5"/>
      <c r="K167" s="32"/>
      <c r="L167" s="90"/>
      <c r="M167" s="88"/>
      <c r="N167" s="91"/>
      <c r="O167" s="92"/>
      <c r="P167" s="32"/>
    </row>
    <row r="168" spans="1:16" ht="15.75">
      <c r="A168" s="89"/>
      <c r="B168" s="77"/>
      <c r="C168" s="77"/>
      <c r="D168" s="77"/>
      <c r="E168" s="77"/>
      <c r="F168" s="77"/>
      <c r="G168" s="77"/>
      <c r="H168" s="78"/>
      <c r="I168" s="81"/>
      <c r="J168" s="5"/>
      <c r="K168" s="32"/>
      <c r="L168" s="90"/>
      <c r="M168" s="88"/>
      <c r="N168" s="91"/>
      <c r="O168" s="92"/>
      <c r="P168" s="32"/>
    </row>
    <row r="169" spans="1:16" ht="15.75">
      <c r="A169" s="89"/>
      <c r="B169" s="77"/>
      <c r="C169" s="77"/>
      <c r="D169" s="77"/>
      <c r="E169" s="77"/>
      <c r="F169" s="77"/>
      <c r="G169" s="77"/>
      <c r="H169" s="78"/>
      <c r="I169" s="81"/>
      <c r="J169" s="5"/>
      <c r="K169" s="32"/>
      <c r="L169" s="90"/>
      <c r="M169" s="88"/>
      <c r="N169" s="91"/>
      <c r="O169" s="92"/>
      <c r="P169" s="32"/>
    </row>
    <row r="170" spans="1:16" ht="15.75">
      <c r="A170" s="89"/>
      <c r="B170" s="77"/>
      <c r="C170" s="77"/>
      <c r="D170" s="77"/>
      <c r="E170" s="77"/>
      <c r="F170" s="77"/>
      <c r="G170" s="77"/>
      <c r="H170" s="78"/>
      <c r="I170" s="93"/>
      <c r="J170" s="70"/>
      <c r="K170" s="69"/>
      <c r="L170" s="94"/>
      <c r="M170" s="88"/>
      <c r="N170" s="95"/>
      <c r="O170" s="96"/>
      <c r="P170" s="32"/>
    </row>
    <row r="171" spans="1:16" ht="18">
      <c r="A171" s="31"/>
      <c r="B171" s="190" t="s">
        <v>114</v>
      </c>
      <c r="C171" s="182"/>
      <c r="D171" s="182"/>
      <c r="E171" s="182"/>
      <c r="F171" s="182"/>
      <c r="G171" s="191"/>
      <c r="H171" s="97">
        <f>SUM(H161:H170)</f>
        <v>0</v>
      </c>
      <c r="I171" s="98" t="str">
        <f>IF(H169=0,"",H169/B161)</f>
        <v/>
      </c>
      <c r="J171" s="98" t="str">
        <f>IF(H171=0,"",H171/B161)</f>
        <v/>
      </c>
      <c r="K171" s="98" t="str">
        <f>IF(H169=0,"",J171-I171)</f>
        <v/>
      </c>
      <c r="L171" s="5"/>
      <c r="M171" s="32"/>
      <c r="N171" s="23"/>
      <c r="O171" s="5"/>
      <c r="P171" s="32"/>
    </row>
    <row r="172" spans="1:16" ht="12.75" customHeight="1"/>
    <row r="173" spans="1:16" ht="12.75" customHeight="1"/>
    <row r="174" spans="1:16" ht="26.25">
      <c r="A174" s="4"/>
      <c r="B174" s="178" t="s">
        <v>99</v>
      </c>
      <c r="C174" s="179"/>
      <c r="D174" s="179"/>
      <c r="E174" s="179"/>
      <c r="F174" s="179"/>
      <c r="G174" s="179"/>
      <c r="H174" s="73">
        <v>2302</v>
      </c>
      <c r="I174" s="74"/>
      <c r="J174" s="74"/>
      <c r="K174" s="74"/>
      <c r="L174" s="74"/>
      <c r="M174" s="74"/>
      <c r="N174" s="32"/>
      <c r="O174" s="32"/>
      <c r="P174" s="32"/>
    </row>
    <row r="175" spans="1:16" ht="20.25">
      <c r="A175" s="180" t="s">
        <v>9</v>
      </c>
      <c r="B175" s="181" t="s">
        <v>100</v>
      </c>
      <c r="C175" s="182"/>
      <c r="D175" s="182"/>
      <c r="E175" s="182"/>
      <c r="F175" s="182"/>
      <c r="G175" s="182"/>
      <c r="H175" s="183" t="s">
        <v>10</v>
      </c>
      <c r="I175" s="177" t="s">
        <v>2</v>
      </c>
      <c r="J175" s="177" t="s">
        <v>3</v>
      </c>
      <c r="K175" s="184" t="s">
        <v>4</v>
      </c>
      <c r="L175" s="177" t="s">
        <v>5</v>
      </c>
      <c r="M175" s="175" t="s">
        <v>6</v>
      </c>
      <c r="N175" s="175" t="s">
        <v>7</v>
      </c>
      <c r="O175" s="177" t="s">
        <v>8</v>
      </c>
      <c r="P175" s="32"/>
    </row>
    <row r="176" spans="1:16" ht="15.75">
      <c r="A176" s="176"/>
      <c r="B176" s="75" t="s">
        <v>101</v>
      </c>
      <c r="C176" s="75" t="s">
        <v>102</v>
      </c>
      <c r="D176" s="75" t="s">
        <v>103</v>
      </c>
      <c r="E176" s="75" t="s">
        <v>104</v>
      </c>
      <c r="F176" s="75" t="s">
        <v>105</v>
      </c>
      <c r="G176" s="75" t="s">
        <v>106</v>
      </c>
      <c r="H176" s="176"/>
      <c r="I176" s="176"/>
      <c r="J176" s="176"/>
      <c r="K176" s="176"/>
      <c r="L176" s="176"/>
      <c r="M176" s="176"/>
      <c r="N176" s="176"/>
      <c r="O176" s="176"/>
      <c r="P176" s="32"/>
    </row>
    <row r="177" spans="1:16" ht="15.75">
      <c r="A177" s="75">
        <v>2302</v>
      </c>
      <c r="B177" s="77">
        <v>79</v>
      </c>
      <c r="C177" s="77"/>
      <c r="D177" s="77"/>
      <c r="E177" s="77"/>
      <c r="F177" s="77"/>
      <c r="G177" s="77"/>
      <c r="H177" s="108"/>
      <c r="I177" s="79"/>
      <c r="J177" s="47"/>
      <c r="K177" s="48"/>
      <c r="L177" s="17"/>
      <c r="M177" s="80">
        <f>B177</f>
        <v>79</v>
      </c>
      <c r="N177" s="43"/>
      <c r="O177" s="17"/>
      <c r="P177" s="32"/>
    </row>
    <row r="178" spans="1:16" ht="15.75">
      <c r="A178" s="75">
        <v>2401</v>
      </c>
      <c r="B178" s="77"/>
      <c r="C178" s="77">
        <v>76</v>
      </c>
      <c r="D178" s="77"/>
      <c r="E178" s="77"/>
      <c r="F178" s="77"/>
      <c r="G178" s="77"/>
      <c r="H178" s="108"/>
      <c r="I178" s="81"/>
      <c r="J178" s="5"/>
      <c r="K178" s="82"/>
      <c r="L178" s="83">
        <f>IF(C178=0,"",C178/B177)</f>
        <v>0.96202531645569622</v>
      </c>
      <c r="M178" s="84">
        <v>76</v>
      </c>
      <c r="N178" s="85">
        <f t="shared" ref="N178:N182" si="20">IF(M178=0,"",M178/M177)</f>
        <v>0.96202531645569622</v>
      </c>
      <c r="O178" s="85">
        <f t="shared" ref="O178:O182" si="21">IF(M178=0,"",100%-N178)</f>
        <v>3.7974683544303778E-2</v>
      </c>
      <c r="P178" s="32"/>
    </row>
    <row r="179" spans="1:16" ht="15.75">
      <c r="A179" s="75">
        <v>2402</v>
      </c>
      <c r="B179" s="77"/>
      <c r="C179" s="77"/>
      <c r="D179" s="77">
        <v>69</v>
      </c>
      <c r="E179" s="77"/>
      <c r="F179" s="77"/>
      <c r="G179" s="77"/>
      <c r="H179" s="108"/>
      <c r="I179" s="81"/>
      <c r="J179" s="5"/>
      <c r="K179" s="82"/>
      <c r="L179" s="86">
        <f>IF(D179=0,"",D179/C178)</f>
        <v>0.90789473684210531</v>
      </c>
      <c r="M179" s="84">
        <v>69</v>
      </c>
      <c r="N179" s="87">
        <f t="shared" si="20"/>
        <v>0.90789473684210531</v>
      </c>
      <c r="O179" s="87">
        <f t="shared" si="21"/>
        <v>9.210526315789469E-2</v>
      </c>
      <c r="P179" s="11">
        <f>M179/M177</f>
        <v>0.87341772151898733</v>
      </c>
    </row>
    <row r="180" spans="1:16" ht="15.75">
      <c r="A180" s="75">
        <v>2501</v>
      </c>
      <c r="B180" s="77"/>
      <c r="C180" s="77"/>
      <c r="D180" s="77"/>
      <c r="E180" s="77"/>
      <c r="F180" s="77"/>
      <c r="G180" s="77"/>
      <c r="H180" s="108"/>
      <c r="I180" s="81"/>
      <c r="J180" s="5"/>
      <c r="K180" s="82"/>
      <c r="L180" s="86" t="str">
        <f>IF(E180=0,"",E180/D179)</f>
        <v/>
      </c>
      <c r="M180" s="84"/>
      <c r="N180" s="87" t="str">
        <f t="shared" si="20"/>
        <v/>
      </c>
      <c r="O180" s="87" t="str">
        <f t="shared" si="21"/>
        <v/>
      </c>
      <c r="P180" s="32"/>
    </row>
    <row r="181" spans="1:16" ht="15.75">
      <c r="A181" s="89" t="s">
        <v>118</v>
      </c>
      <c r="B181" s="77"/>
      <c r="C181" s="77"/>
      <c r="D181" s="77"/>
      <c r="E181" s="77"/>
      <c r="F181" s="77"/>
      <c r="G181" s="77"/>
      <c r="H181" s="108"/>
      <c r="I181" s="81"/>
      <c r="J181" s="5"/>
      <c r="K181" s="82"/>
      <c r="L181" s="86" t="str">
        <f>IF(F181=0,"",F181/E180)</f>
        <v/>
      </c>
      <c r="M181" s="84"/>
      <c r="N181" s="87" t="str">
        <f t="shared" si="20"/>
        <v/>
      </c>
      <c r="O181" s="87" t="str">
        <f t="shared" si="21"/>
        <v/>
      </c>
      <c r="P181" s="32"/>
    </row>
    <row r="182" spans="1:16" ht="15.75">
      <c r="A182" s="89"/>
      <c r="B182" s="77"/>
      <c r="C182" s="77"/>
      <c r="D182" s="77"/>
      <c r="E182" s="77"/>
      <c r="F182" s="77"/>
      <c r="G182" s="77"/>
      <c r="H182" s="108"/>
      <c r="I182" s="81"/>
      <c r="J182" s="5"/>
      <c r="K182" s="82"/>
      <c r="L182" s="86" t="str">
        <f>IF(G182=0,"",G182/F181)</f>
        <v/>
      </c>
      <c r="M182" s="88"/>
      <c r="N182" s="87" t="str">
        <f t="shared" si="20"/>
        <v/>
      </c>
      <c r="O182" s="87" t="str">
        <f t="shared" si="21"/>
        <v/>
      </c>
      <c r="P182" s="32"/>
    </row>
    <row r="183" spans="1:16" ht="15.75">
      <c r="A183" s="89"/>
      <c r="B183" s="77"/>
      <c r="C183" s="77"/>
      <c r="D183" s="77"/>
      <c r="E183" s="77"/>
      <c r="F183" s="77"/>
      <c r="G183" s="77"/>
      <c r="H183" s="108"/>
      <c r="I183" s="81"/>
      <c r="J183" s="5"/>
      <c r="K183" s="32"/>
      <c r="L183" s="90"/>
      <c r="M183" s="88"/>
      <c r="N183" s="91"/>
      <c r="O183" s="92"/>
      <c r="P183" s="32"/>
    </row>
    <row r="184" spans="1:16" ht="15.75">
      <c r="A184" s="89"/>
      <c r="B184" s="77"/>
      <c r="C184" s="77"/>
      <c r="D184" s="77"/>
      <c r="E184" s="77"/>
      <c r="F184" s="77"/>
      <c r="G184" s="77"/>
      <c r="H184" s="108"/>
      <c r="I184" s="81"/>
      <c r="J184" s="5"/>
      <c r="K184" s="32"/>
      <c r="L184" s="90"/>
      <c r="M184" s="88"/>
      <c r="N184" s="91"/>
      <c r="O184" s="92"/>
      <c r="P184" s="32"/>
    </row>
    <row r="185" spans="1:16" ht="15.75">
      <c r="A185" s="89"/>
      <c r="B185" s="77"/>
      <c r="C185" s="77"/>
      <c r="D185" s="77"/>
      <c r="E185" s="77"/>
      <c r="F185" s="77"/>
      <c r="G185" s="77"/>
      <c r="H185" s="108"/>
      <c r="I185" s="81"/>
      <c r="J185" s="5"/>
      <c r="K185" s="32"/>
      <c r="L185" s="90"/>
      <c r="M185" s="88"/>
      <c r="N185" s="91"/>
      <c r="O185" s="92"/>
      <c r="P185" s="32"/>
    </row>
    <row r="186" spans="1:16" ht="15.75">
      <c r="A186" s="89"/>
      <c r="B186" s="77"/>
      <c r="C186" s="77"/>
      <c r="D186" s="77"/>
      <c r="E186" s="77"/>
      <c r="F186" s="77"/>
      <c r="G186" s="77"/>
      <c r="H186" s="108"/>
      <c r="I186" s="93"/>
      <c r="J186" s="70"/>
      <c r="K186" s="69"/>
      <c r="L186" s="94"/>
      <c r="M186" s="88"/>
      <c r="N186" s="95"/>
      <c r="O186" s="96"/>
      <c r="P186" s="32"/>
    </row>
    <row r="187" spans="1:16" ht="18">
      <c r="A187" s="31"/>
      <c r="B187" s="190" t="s">
        <v>114</v>
      </c>
      <c r="C187" s="182"/>
      <c r="D187" s="182"/>
      <c r="E187" s="182"/>
      <c r="F187" s="182"/>
      <c r="G187" s="191"/>
      <c r="H187" s="97">
        <f>SUM(H177:H186)</f>
        <v>0</v>
      </c>
      <c r="I187" s="98" t="str">
        <f>IF(H185=0,"",H185/B177)</f>
        <v/>
      </c>
      <c r="J187" s="98" t="str">
        <f>IF(H187=0,"",H187/B177)</f>
        <v/>
      </c>
      <c r="K187" s="98" t="str">
        <f>IF(H185=0,"",J187-I187)</f>
        <v/>
      </c>
      <c r="L187" s="5"/>
      <c r="M187" s="32"/>
      <c r="N187" s="23"/>
      <c r="O187" s="5"/>
      <c r="P187" s="32"/>
    </row>
    <row r="188" spans="1:16" ht="12.75" customHeight="1"/>
    <row r="189" spans="1:16" ht="12.75" customHeight="1"/>
    <row r="190" spans="1:16" ht="12.75" customHeight="1"/>
    <row r="191" spans="1:16" ht="12.75" customHeight="1"/>
    <row r="192" spans="1:16" ht="12.75" customHeight="1">
      <c r="A192" s="4"/>
      <c r="B192" s="178" t="s">
        <v>99</v>
      </c>
      <c r="C192" s="179"/>
      <c r="D192" s="179"/>
      <c r="E192" s="179"/>
      <c r="F192" s="179"/>
      <c r="G192" s="179"/>
      <c r="H192" s="73">
        <v>2402</v>
      </c>
      <c r="I192" s="74"/>
      <c r="J192" s="74"/>
      <c r="K192" s="74"/>
      <c r="L192" s="74"/>
      <c r="M192" s="74"/>
      <c r="N192" s="32"/>
      <c r="O192" s="32"/>
      <c r="P192" s="32"/>
    </row>
    <row r="193" spans="1:16" ht="12.75" customHeight="1">
      <c r="A193" s="180" t="s">
        <v>9</v>
      </c>
      <c r="B193" s="181" t="s">
        <v>100</v>
      </c>
      <c r="C193" s="182"/>
      <c r="D193" s="182"/>
      <c r="E193" s="182"/>
      <c r="F193" s="182"/>
      <c r="G193" s="182"/>
      <c r="H193" s="183" t="s">
        <v>10</v>
      </c>
      <c r="I193" s="177" t="s">
        <v>2</v>
      </c>
      <c r="J193" s="177" t="s">
        <v>3</v>
      </c>
      <c r="K193" s="184" t="s">
        <v>4</v>
      </c>
      <c r="L193" s="177" t="s">
        <v>5</v>
      </c>
      <c r="M193" s="175" t="s">
        <v>6</v>
      </c>
      <c r="N193" s="175" t="s">
        <v>7</v>
      </c>
      <c r="O193" s="177" t="s">
        <v>8</v>
      </c>
      <c r="P193" s="32"/>
    </row>
    <row r="194" spans="1:16" ht="12.75" customHeight="1">
      <c r="A194" s="176"/>
      <c r="B194" s="75" t="s">
        <v>101</v>
      </c>
      <c r="C194" s="75" t="s">
        <v>102</v>
      </c>
      <c r="D194" s="75" t="s">
        <v>103</v>
      </c>
      <c r="E194" s="75" t="s">
        <v>104</v>
      </c>
      <c r="F194" s="75" t="s">
        <v>105</v>
      </c>
      <c r="G194" s="75" t="s">
        <v>106</v>
      </c>
      <c r="H194" s="176"/>
      <c r="I194" s="176"/>
      <c r="J194" s="176"/>
      <c r="K194" s="176"/>
      <c r="L194" s="176"/>
      <c r="M194" s="176"/>
      <c r="N194" s="176"/>
      <c r="O194" s="176"/>
      <c r="P194" s="32"/>
    </row>
    <row r="195" spans="1:16" ht="12.75" customHeight="1">
      <c r="A195" s="75">
        <v>2402</v>
      </c>
      <c r="B195" s="77">
        <v>77</v>
      </c>
      <c r="C195" s="77"/>
      <c r="D195" s="77"/>
      <c r="E195" s="77"/>
      <c r="F195" s="77"/>
      <c r="G195" s="77"/>
      <c r="H195" s="108"/>
      <c r="I195" s="79"/>
      <c r="J195" s="47"/>
      <c r="K195" s="48"/>
      <c r="L195" s="17"/>
      <c r="M195" s="80">
        <f>B195</f>
        <v>77</v>
      </c>
      <c r="N195" s="43"/>
      <c r="O195" s="17"/>
      <c r="P195" s="32"/>
    </row>
    <row r="196" spans="1:16" ht="12.75" customHeight="1">
      <c r="A196" s="75">
        <v>2501</v>
      </c>
      <c r="B196" s="77"/>
      <c r="C196" s="77"/>
      <c r="D196" s="77"/>
      <c r="E196" s="77"/>
      <c r="F196" s="77"/>
      <c r="G196" s="77"/>
      <c r="H196" s="108"/>
      <c r="I196" s="81"/>
      <c r="J196" s="5"/>
      <c r="K196" s="82"/>
      <c r="L196" s="83" t="str">
        <f>IF(C196=0,"",C196/B195)</f>
        <v/>
      </c>
      <c r="M196" s="84"/>
      <c r="N196" s="85" t="str">
        <f t="shared" ref="N196:N200" si="22">IF(M196=0,"",M196/M195)</f>
        <v/>
      </c>
      <c r="O196" s="85" t="str">
        <f t="shared" ref="O196:O200" si="23">IF(M196=0,"",100%-N196)</f>
        <v/>
      </c>
      <c r="P196" s="32"/>
    </row>
    <row r="197" spans="1:16" ht="12.75" customHeight="1">
      <c r="A197" s="89" t="s">
        <v>118</v>
      </c>
      <c r="B197" s="77"/>
      <c r="C197" s="77"/>
      <c r="D197" s="77"/>
      <c r="E197" s="77"/>
      <c r="F197" s="77"/>
      <c r="G197" s="77"/>
      <c r="H197" s="108"/>
      <c r="I197" s="81"/>
      <c r="J197" s="5"/>
      <c r="K197" s="82"/>
      <c r="L197" s="86" t="str">
        <f>IF(D197=0,"",D197/C196)</f>
        <v/>
      </c>
      <c r="M197" s="84"/>
      <c r="N197" s="87" t="str">
        <f t="shared" si="22"/>
        <v/>
      </c>
      <c r="O197" s="87" t="str">
        <f t="shared" si="23"/>
        <v/>
      </c>
      <c r="P197" s="11">
        <f>M197/M195</f>
        <v>0</v>
      </c>
    </row>
    <row r="198" spans="1:16" ht="12.75" customHeight="1">
      <c r="A198" s="75">
        <v>2601</v>
      </c>
      <c r="B198" s="77"/>
      <c r="C198" s="77"/>
      <c r="D198" s="77"/>
      <c r="E198" s="77"/>
      <c r="F198" s="77"/>
      <c r="G198" s="77"/>
      <c r="H198" s="108"/>
      <c r="I198" s="81"/>
      <c r="J198" s="5"/>
      <c r="K198" s="82"/>
      <c r="L198" s="86" t="str">
        <f>IF(E198=0,"",E198/D197)</f>
        <v/>
      </c>
      <c r="M198" s="84"/>
      <c r="N198" s="87" t="str">
        <f t="shared" si="22"/>
        <v/>
      </c>
      <c r="O198" s="87" t="str">
        <f t="shared" si="23"/>
        <v/>
      </c>
      <c r="P198" s="32"/>
    </row>
    <row r="199" spans="1:16" ht="12.75" customHeight="1">
      <c r="A199" s="89" t="s">
        <v>138</v>
      </c>
      <c r="B199" s="77"/>
      <c r="C199" s="77"/>
      <c r="D199" s="77"/>
      <c r="E199" s="77"/>
      <c r="F199" s="77"/>
      <c r="G199" s="77"/>
      <c r="H199" s="108"/>
      <c r="I199" s="81"/>
      <c r="J199" s="5"/>
      <c r="K199" s="82"/>
      <c r="L199" s="86" t="str">
        <f>IF(F199=0,"",F199/E198)</f>
        <v/>
      </c>
      <c r="M199" s="84"/>
      <c r="N199" s="87" t="str">
        <f t="shared" si="22"/>
        <v/>
      </c>
      <c r="O199" s="87" t="str">
        <f t="shared" si="23"/>
        <v/>
      </c>
      <c r="P199" s="32"/>
    </row>
    <row r="200" spans="1:16" ht="12.75" customHeight="1">
      <c r="A200" s="89"/>
      <c r="B200" s="77"/>
      <c r="C200" s="77"/>
      <c r="D200" s="77"/>
      <c r="E200" s="77"/>
      <c r="F200" s="77"/>
      <c r="G200" s="77"/>
      <c r="H200" s="108"/>
      <c r="I200" s="81"/>
      <c r="J200" s="5"/>
      <c r="K200" s="82"/>
      <c r="L200" s="86" t="str">
        <f>IF(G200=0,"",G200/F199)</f>
        <v/>
      </c>
      <c r="M200" s="88"/>
      <c r="N200" s="87" t="str">
        <f t="shared" si="22"/>
        <v/>
      </c>
      <c r="O200" s="87" t="str">
        <f t="shared" si="23"/>
        <v/>
      </c>
      <c r="P200" s="32"/>
    </row>
    <row r="201" spans="1:16" ht="12.75" customHeight="1">
      <c r="A201" s="89"/>
      <c r="B201" s="77"/>
      <c r="C201" s="77"/>
      <c r="D201" s="77"/>
      <c r="E201" s="77"/>
      <c r="F201" s="77"/>
      <c r="G201" s="77"/>
      <c r="H201" s="108"/>
      <c r="I201" s="81"/>
      <c r="J201" s="5"/>
      <c r="K201" s="32"/>
      <c r="L201" s="90"/>
      <c r="M201" s="88"/>
      <c r="N201" s="91"/>
      <c r="O201" s="92"/>
      <c r="P201" s="32"/>
    </row>
    <row r="202" spans="1:16" ht="12.75" customHeight="1">
      <c r="A202" s="89"/>
      <c r="B202" s="77"/>
      <c r="C202" s="77"/>
      <c r="D202" s="77"/>
      <c r="E202" s="77"/>
      <c r="F202" s="77"/>
      <c r="G202" s="77"/>
      <c r="H202" s="108"/>
      <c r="I202" s="81"/>
      <c r="J202" s="5"/>
      <c r="K202" s="32"/>
      <c r="L202" s="90"/>
      <c r="M202" s="88"/>
      <c r="N202" s="91"/>
      <c r="O202" s="92"/>
      <c r="P202" s="32"/>
    </row>
    <row r="203" spans="1:16" ht="12.75" customHeight="1">
      <c r="A203" s="89"/>
      <c r="B203" s="77"/>
      <c r="C203" s="77"/>
      <c r="D203" s="77"/>
      <c r="E203" s="77"/>
      <c r="F203" s="77"/>
      <c r="G203" s="77"/>
      <c r="H203" s="108"/>
      <c r="I203" s="81"/>
      <c r="J203" s="5"/>
      <c r="K203" s="32"/>
      <c r="L203" s="90"/>
      <c r="M203" s="88"/>
      <c r="N203" s="91"/>
      <c r="O203" s="92"/>
      <c r="P203" s="32"/>
    </row>
    <row r="204" spans="1:16" ht="12.75" customHeight="1">
      <c r="A204" s="89"/>
      <c r="B204" s="77"/>
      <c r="C204" s="77"/>
      <c r="D204" s="77"/>
      <c r="E204" s="77"/>
      <c r="F204" s="77"/>
      <c r="G204" s="77"/>
      <c r="H204" s="108"/>
      <c r="I204" s="93"/>
      <c r="J204" s="70"/>
      <c r="K204" s="69"/>
      <c r="L204" s="94"/>
      <c r="M204" s="88"/>
      <c r="N204" s="95"/>
      <c r="O204" s="96"/>
      <c r="P204" s="32"/>
    </row>
    <row r="205" spans="1:16" ht="12.75" customHeight="1">
      <c r="A205" s="31"/>
      <c r="B205" s="190" t="s">
        <v>114</v>
      </c>
      <c r="C205" s="182"/>
      <c r="D205" s="182"/>
      <c r="E205" s="182"/>
      <c r="F205" s="182"/>
      <c r="G205" s="191"/>
      <c r="H205" s="97">
        <f>SUM(H195:H204)</f>
        <v>0</v>
      </c>
      <c r="I205" s="98" t="str">
        <f>IF(H203=0,"",H203/B195)</f>
        <v/>
      </c>
      <c r="J205" s="98" t="str">
        <f>IF(H205=0,"",H205/B195)</f>
        <v/>
      </c>
      <c r="K205" s="98" t="str">
        <f>IF(H203=0,"",J205-I205)</f>
        <v/>
      </c>
      <c r="L205" s="5"/>
      <c r="M205" s="32"/>
      <c r="N205" s="23"/>
      <c r="O205" s="5"/>
      <c r="P205" s="32"/>
    </row>
    <row r="206" spans="1:16" ht="12.75" customHeight="1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</row>
    <row r="207" spans="1:16" ht="12.75" customHeight="1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</row>
    <row r="208" spans="1:16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48">
    <mergeCell ref="K45:K46"/>
    <mergeCell ref="L45:L46"/>
    <mergeCell ref="M45:M46"/>
    <mergeCell ref="N45:N46"/>
    <mergeCell ref="O45:O46"/>
    <mergeCell ref="C40:G40"/>
    <mergeCell ref="B44:G44"/>
    <mergeCell ref="A45:A46"/>
    <mergeCell ref="B45:G45"/>
    <mergeCell ref="H45:H46"/>
    <mergeCell ref="I45:I46"/>
    <mergeCell ref="J45:J46"/>
    <mergeCell ref="K62:K63"/>
    <mergeCell ref="L62:L63"/>
    <mergeCell ref="M62:M63"/>
    <mergeCell ref="N62:N63"/>
    <mergeCell ref="O62:O63"/>
    <mergeCell ref="B57:G57"/>
    <mergeCell ref="B61:G61"/>
    <mergeCell ref="A62:A63"/>
    <mergeCell ref="B62:G62"/>
    <mergeCell ref="H62:H63"/>
    <mergeCell ref="I62:I63"/>
    <mergeCell ref="J62:J63"/>
    <mergeCell ref="N78:N79"/>
    <mergeCell ref="O78:O79"/>
    <mergeCell ref="B74:G74"/>
    <mergeCell ref="B77:G77"/>
    <mergeCell ref="A78:A79"/>
    <mergeCell ref="B78:G78"/>
    <mergeCell ref="H78:H79"/>
    <mergeCell ref="I78:I79"/>
    <mergeCell ref="J78:J79"/>
    <mergeCell ref="B95:G95"/>
    <mergeCell ref="A96:A97"/>
    <mergeCell ref="B96:G96"/>
    <mergeCell ref="H96:H97"/>
    <mergeCell ref="I96:I97"/>
    <mergeCell ref="J96:J97"/>
    <mergeCell ref="K78:K79"/>
    <mergeCell ref="L78:L79"/>
    <mergeCell ref="M78:M79"/>
    <mergeCell ref="A112:A113"/>
    <mergeCell ref="B112:G112"/>
    <mergeCell ref="H112:H113"/>
    <mergeCell ref="I112:I113"/>
    <mergeCell ref="J112:J113"/>
    <mergeCell ref="K96:K97"/>
    <mergeCell ref="L96:L97"/>
    <mergeCell ref="M96:M97"/>
    <mergeCell ref="N96:N97"/>
    <mergeCell ref="A144:A145"/>
    <mergeCell ref="B144:G144"/>
    <mergeCell ref="H144:H145"/>
    <mergeCell ref="I144:I145"/>
    <mergeCell ref="J144:J145"/>
    <mergeCell ref="K128:K129"/>
    <mergeCell ref="L128:L129"/>
    <mergeCell ref="M128:M129"/>
    <mergeCell ref="N128:N129"/>
    <mergeCell ref="A128:A129"/>
    <mergeCell ref="B128:G128"/>
    <mergeCell ref="H128:H129"/>
    <mergeCell ref="I128:I129"/>
    <mergeCell ref="J128:J129"/>
    <mergeCell ref="G1:Q1"/>
    <mergeCell ref="G2:O2"/>
    <mergeCell ref="G3:O3"/>
    <mergeCell ref="G4:O4"/>
    <mergeCell ref="B9:G9"/>
    <mergeCell ref="K144:K145"/>
    <mergeCell ref="L144:L145"/>
    <mergeCell ref="M144:M145"/>
    <mergeCell ref="N144:N145"/>
    <mergeCell ref="O144:O145"/>
    <mergeCell ref="B140:G140"/>
    <mergeCell ref="B143:G143"/>
    <mergeCell ref="O128:O129"/>
    <mergeCell ref="B124:G124"/>
    <mergeCell ref="B127:G127"/>
    <mergeCell ref="K112:K113"/>
    <mergeCell ref="L112:L113"/>
    <mergeCell ref="M112:M113"/>
    <mergeCell ref="N112:N113"/>
    <mergeCell ref="O112:O113"/>
    <mergeCell ref="B108:G108"/>
    <mergeCell ref="B111:G111"/>
    <mergeCell ref="O96:O97"/>
    <mergeCell ref="B90:G90"/>
    <mergeCell ref="A10:A11"/>
    <mergeCell ref="B10:G10"/>
    <mergeCell ref="I28:I29"/>
    <mergeCell ref="J28:J29"/>
    <mergeCell ref="K28:K29"/>
    <mergeCell ref="L28:L29"/>
    <mergeCell ref="M28:M29"/>
    <mergeCell ref="N28:N29"/>
    <mergeCell ref="O28:O29"/>
    <mergeCell ref="H10:H11"/>
    <mergeCell ref="I10:I11"/>
    <mergeCell ref="C22:G22"/>
    <mergeCell ref="B27:G27"/>
    <mergeCell ref="A28:A29"/>
    <mergeCell ref="B28:G28"/>
    <mergeCell ref="H28:H29"/>
    <mergeCell ref="J10:J11"/>
    <mergeCell ref="K10:K11"/>
    <mergeCell ref="L10:L11"/>
    <mergeCell ref="M10:M11"/>
    <mergeCell ref="N10:N11"/>
    <mergeCell ref="O10:O11"/>
    <mergeCell ref="B171:G171"/>
    <mergeCell ref="K159:K160"/>
    <mergeCell ref="L159:L160"/>
    <mergeCell ref="M159:M160"/>
    <mergeCell ref="N159:N160"/>
    <mergeCell ref="O159:O160"/>
    <mergeCell ref="B156:G156"/>
    <mergeCell ref="B158:G158"/>
    <mergeCell ref="A159:A160"/>
    <mergeCell ref="B159:G159"/>
    <mergeCell ref="H159:H160"/>
    <mergeCell ref="I159:I160"/>
    <mergeCell ref="J159:J160"/>
    <mergeCell ref="N175:N176"/>
    <mergeCell ref="O175:O176"/>
    <mergeCell ref="B187:G187"/>
    <mergeCell ref="B174:G174"/>
    <mergeCell ref="A175:A176"/>
    <mergeCell ref="B175:G175"/>
    <mergeCell ref="H175:H176"/>
    <mergeCell ref="I175:I176"/>
    <mergeCell ref="J175:J176"/>
    <mergeCell ref="K175:K176"/>
    <mergeCell ref="L175:L176"/>
    <mergeCell ref="M175:M176"/>
    <mergeCell ref="N193:N194"/>
    <mergeCell ref="O193:O194"/>
    <mergeCell ref="B205:G205"/>
    <mergeCell ref="B192:G192"/>
    <mergeCell ref="A193:A194"/>
    <mergeCell ref="B193:G193"/>
    <mergeCell ref="H193:H194"/>
    <mergeCell ref="I193:I194"/>
    <mergeCell ref="J193:J194"/>
    <mergeCell ref="K193:K194"/>
    <mergeCell ref="L193:L194"/>
    <mergeCell ref="M193:M194"/>
  </mergeCells>
  <pageMargins left="0.7" right="0.7" top="0.75" bottom="0.75" header="0" footer="0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1000"/>
  <sheetViews>
    <sheetView tabSelected="1" topLeftCell="A77" zoomScaleNormal="100" workbookViewId="0">
      <selection activeCell="G100" sqref="G100"/>
    </sheetView>
  </sheetViews>
  <sheetFormatPr baseColWidth="10" defaultColWidth="12.5703125" defaultRowHeight="15" customHeight="1"/>
  <cols>
    <col min="1" max="1" width="9" customWidth="1"/>
    <col min="2" max="7" width="10" customWidth="1"/>
    <col min="8" max="8" width="15.7109375" customWidth="1"/>
    <col min="9" max="9" width="11.42578125" customWidth="1"/>
    <col min="10" max="10" width="11.140625" customWidth="1"/>
    <col min="11" max="11" width="14" customWidth="1"/>
    <col min="12" max="12" width="11.140625" customWidth="1"/>
    <col min="13" max="26" width="10" customWidth="1"/>
  </cols>
  <sheetData>
    <row r="1" spans="1:18" ht="33.75" customHeight="1">
      <c r="A1" s="32"/>
      <c r="B1" s="32"/>
      <c r="C1" s="32"/>
      <c r="D1" s="32"/>
      <c r="E1" s="32"/>
      <c r="F1" s="117"/>
      <c r="G1" s="192" t="s">
        <v>121</v>
      </c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32"/>
    </row>
    <row r="2" spans="1:18" ht="27" customHeight="1">
      <c r="A2" s="32"/>
      <c r="B2" s="32"/>
      <c r="C2" s="32"/>
      <c r="D2" s="32"/>
      <c r="E2" s="32"/>
      <c r="F2" s="118"/>
      <c r="G2" s="193" t="s">
        <v>122</v>
      </c>
      <c r="H2" s="186"/>
      <c r="I2" s="186"/>
      <c r="J2" s="186"/>
      <c r="K2" s="186"/>
      <c r="L2" s="186"/>
      <c r="M2" s="186"/>
      <c r="N2" s="186"/>
      <c r="O2" s="186"/>
      <c r="P2" s="32"/>
      <c r="Q2" s="32"/>
      <c r="R2" s="32"/>
    </row>
    <row r="3" spans="1:18" ht="23.25" customHeight="1">
      <c r="A3" s="32"/>
      <c r="B3" s="32"/>
      <c r="C3" s="32"/>
      <c r="D3" s="32"/>
      <c r="E3" s="32"/>
      <c r="F3" s="119"/>
      <c r="G3" s="194" t="s">
        <v>123</v>
      </c>
      <c r="H3" s="186"/>
      <c r="I3" s="186"/>
      <c r="J3" s="186"/>
      <c r="K3" s="186"/>
      <c r="L3" s="186"/>
      <c r="M3" s="186"/>
      <c r="N3" s="186"/>
      <c r="O3" s="186"/>
      <c r="P3" s="32"/>
      <c r="Q3" s="32"/>
      <c r="R3" s="32"/>
    </row>
    <row r="4" spans="1:18" ht="23.25" customHeight="1">
      <c r="A4" s="32"/>
      <c r="B4" s="32"/>
      <c r="C4" s="32"/>
      <c r="D4" s="32"/>
      <c r="E4" s="32"/>
      <c r="F4" s="120"/>
      <c r="G4" s="195" t="s">
        <v>124</v>
      </c>
      <c r="H4" s="186"/>
      <c r="I4" s="186"/>
      <c r="J4" s="186"/>
      <c r="K4" s="186"/>
      <c r="L4" s="186"/>
      <c r="M4" s="186"/>
      <c r="N4" s="186"/>
      <c r="O4" s="186"/>
      <c r="P4" s="32"/>
      <c r="Q4" s="32"/>
      <c r="R4" s="32"/>
    </row>
    <row r="5" spans="1:18" ht="12.75" customHeight="1">
      <c r="A5" s="32"/>
      <c r="B5" s="32"/>
      <c r="C5" s="32"/>
      <c r="D5" s="32"/>
      <c r="E5" s="32"/>
      <c r="F5" s="32"/>
      <c r="G5" s="32"/>
      <c r="H5" s="32"/>
      <c r="I5" s="5"/>
      <c r="J5" s="5"/>
      <c r="K5" s="32"/>
      <c r="L5" s="5"/>
      <c r="M5" s="32"/>
      <c r="N5" s="32"/>
      <c r="O5" s="32"/>
      <c r="P5" s="32"/>
      <c r="Q5" s="32"/>
      <c r="R5" s="32"/>
    </row>
    <row r="6" spans="1:18" ht="12.75" customHeight="1">
      <c r="A6" s="32"/>
      <c r="B6" s="32"/>
      <c r="C6" s="32"/>
      <c r="D6" s="32"/>
      <c r="E6" s="32"/>
      <c r="F6" s="32"/>
      <c r="G6" s="32"/>
      <c r="H6" s="32"/>
      <c r="I6" s="5"/>
      <c r="J6" s="5"/>
      <c r="K6" s="32"/>
      <c r="L6" s="5"/>
      <c r="M6" s="32"/>
      <c r="N6" s="32"/>
      <c r="O6" s="32"/>
      <c r="P6" s="32"/>
      <c r="Q6" s="32"/>
      <c r="R6" s="32"/>
    </row>
    <row r="7" spans="1:18" ht="12.75" customHeight="1">
      <c r="A7" s="32"/>
      <c r="B7" s="32"/>
      <c r="C7" s="32"/>
      <c r="D7" s="32"/>
      <c r="E7" s="32"/>
      <c r="F7" s="32"/>
      <c r="G7" s="32"/>
      <c r="H7" s="32"/>
      <c r="I7" s="5"/>
      <c r="J7" s="5"/>
      <c r="K7" s="32"/>
      <c r="L7" s="5"/>
      <c r="M7" s="32"/>
      <c r="N7" s="32"/>
      <c r="O7" s="32"/>
      <c r="P7" s="32"/>
      <c r="Q7" s="32"/>
      <c r="R7" s="32"/>
    </row>
    <row r="8" spans="1:18" ht="12.75" customHeight="1">
      <c r="A8" s="32"/>
      <c r="B8" s="32"/>
      <c r="C8" s="32"/>
      <c r="D8" s="32"/>
      <c r="E8" s="32"/>
      <c r="F8" s="32"/>
      <c r="G8" s="32"/>
      <c r="H8" s="32"/>
      <c r="I8" s="5"/>
      <c r="J8" s="5"/>
      <c r="K8" s="32"/>
      <c r="L8" s="5"/>
      <c r="M8" s="32"/>
      <c r="N8" s="32"/>
      <c r="O8" s="32"/>
      <c r="P8" s="32"/>
      <c r="Q8" s="32"/>
      <c r="R8" s="32"/>
    </row>
    <row r="9" spans="1:18" ht="26.25" customHeight="1">
      <c r="A9" s="4"/>
      <c r="B9" s="178" t="s">
        <v>99</v>
      </c>
      <c r="C9" s="179"/>
      <c r="D9" s="179"/>
      <c r="E9" s="179"/>
      <c r="F9" s="179"/>
      <c r="G9" s="179"/>
      <c r="H9" s="73">
        <v>1702</v>
      </c>
      <c r="I9" s="74"/>
      <c r="J9" s="74"/>
      <c r="K9" s="74"/>
      <c r="L9" s="74"/>
      <c r="M9" s="74"/>
      <c r="N9" s="32"/>
      <c r="O9" s="32"/>
      <c r="P9" s="32"/>
      <c r="Q9" s="32"/>
      <c r="R9" s="32"/>
    </row>
    <row r="10" spans="1:18" ht="20.25" customHeight="1">
      <c r="A10" s="180" t="s">
        <v>9</v>
      </c>
      <c r="B10" s="181" t="s">
        <v>100</v>
      </c>
      <c r="C10" s="182"/>
      <c r="D10" s="182"/>
      <c r="E10" s="182"/>
      <c r="F10" s="182"/>
      <c r="G10" s="182"/>
      <c r="H10" s="183" t="s">
        <v>10</v>
      </c>
      <c r="I10" s="177" t="s">
        <v>2</v>
      </c>
      <c r="J10" s="177" t="s">
        <v>3</v>
      </c>
      <c r="K10" s="184" t="s">
        <v>4</v>
      </c>
      <c r="L10" s="177" t="s">
        <v>5</v>
      </c>
      <c r="M10" s="175" t="s">
        <v>6</v>
      </c>
      <c r="N10" s="175" t="s">
        <v>7</v>
      </c>
      <c r="O10" s="177" t="s">
        <v>8</v>
      </c>
      <c r="P10" s="32"/>
      <c r="Q10" s="32"/>
      <c r="R10" s="32"/>
    </row>
    <row r="11" spans="1:18" ht="15.75" customHeight="1">
      <c r="A11" s="176"/>
      <c r="B11" s="75" t="s">
        <v>101</v>
      </c>
      <c r="C11" s="75" t="s">
        <v>102</v>
      </c>
      <c r="D11" s="75" t="s">
        <v>103</v>
      </c>
      <c r="E11" s="75" t="s">
        <v>104</v>
      </c>
      <c r="F11" s="75" t="s">
        <v>105</v>
      </c>
      <c r="G11" s="75" t="s">
        <v>106</v>
      </c>
      <c r="H11" s="176"/>
      <c r="I11" s="176"/>
      <c r="J11" s="176"/>
      <c r="K11" s="176"/>
      <c r="L11" s="176"/>
      <c r="M11" s="176"/>
      <c r="N11" s="176"/>
      <c r="O11" s="176"/>
      <c r="P11" s="32"/>
      <c r="Q11" s="32"/>
      <c r="R11" s="32"/>
    </row>
    <row r="12" spans="1:18" ht="15.75" customHeight="1">
      <c r="A12" s="75">
        <v>1702</v>
      </c>
      <c r="B12" s="77">
        <v>34</v>
      </c>
      <c r="C12" s="77"/>
      <c r="D12" s="77"/>
      <c r="E12" s="77"/>
      <c r="F12" s="77"/>
      <c r="G12" s="77"/>
      <c r="H12" s="78"/>
      <c r="I12" s="79"/>
      <c r="J12" s="47"/>
      <c r="K12" s="48"/>
      <c r="L12" s="17"/>
      <c r="M12" s="80">
        <f>B12</f>
        <v>34</v>
      </c>
      <c r="N12" s="43"/>
      <c r="O12" s="17"/>
      <c r="P12" s="32"/>
      <c r="Q12" s="32"/>
      <c r="R12" s="32"/>
    </row>
    <row r="13" spans="1:18" ht="15.75" customHeight="1">
      <c r="A13" s="75">
        <v>1801</v>
      </c>
      <c r="B13" s="77"/>
      <c r="C13" s="77">
        <v>32</v>
      </c>
      <c r="D13" s="77"/>
      <c r="E13" s="77"/>
      <c r="F13" s="77"/>
      <c r="G13" s="77"/>
      <c r="H13" s="78"/>
      <c r="I13" s="81"/>
      <c r="J13" s="5"/>
      <c r="K13" s="82"/>
      <c r="L13" s="83">
        <f>IF(C13=0,"",C13/B12)</f>
        <v>0.94117647058823528</v>
      </c>
      <c r="M13" s="84">
        <v>32</v>
      </c>
      <c r="N13" s="85">
        <f t="shared" ref="N13:N17" si="0">IF(M13=0,"",M13/M12)</f>
        <v>0.94117647058823528</v>
      </c>
      <c r="O13" s="85">
        <f t="shared" ref="O13:O17" si="1">IF(M13=0,"",100%-N13)</f>
        <v>5.8823529411764719E-2</v>
      </c>
      <c r="P13" s="32"/>
      <c r="Q13" s="32"/>
      <c r="R13" s="32"/>
    </row>
    <row r="14" spans="1:18" ht="15.75" customHeight="1">
      <c r="A14" s="75">
        <v>1802</v>
      </c>
      <c r="B14" s="77"/>
      <c r="C14" s="77"/>
      <c r="D14" s="77">
        <v>27</v>
      </c>
      <c r="E14" s="77"/>
      <c r="F14" s="77"/>
      <c r="G14" s="77"/>
      <c r="H14" s="78"/>
      <c r="I14" s="81"/>
      <c r="J14" s="5"/>
      <c r="K14" s="82"/>
      <c r="L14" s="86">
        <f>IF(D14=0,"",D14/C13)</f>
        <v>0.84375</v>
      </c>
      <c r="M14" s="84">
        <v>29</v>
      </c>
      <c r="N14" s="87">
        <f t="shared" si="0"/>
        <v>0.90625</v>
      </c>
      <c r="O14" s="87">
        <f t="shared" si="1"/>
        <v>9.375E-2</v>
      </c>
      <c r="P14" s="11">
        <f>M14/M12</f>
        <v>0.8529411764705882</v>
      </c>
      <c r="Q14" s="32"/>
      <c r="R14" s="32"/>
    </row>
    <row r="15" spans="1:18" ht="15.75" customHeight="1">
      <c r="A15" s="75">
        <v>1901</v>
      </c>
      <c r="B15" s="77"/>
      <c r="C15" s="77"/>
      <c r="D15" s="77"/>
      <c r="E15" s="77">
        <v>27</v>
      </c>
      <c r="F15" s="77"/>
      <c r="G15" s="77"/>
      <c r="H15" s="78"/>
      <c r="I15" s="81"/>
      <c r="J15" s="5"/>
      <c r="K15" s="82"/>
      <c r="L15" s="86">
        <f>IF(E15=0,"",E15/D14)</f>
        <v>1</v>
      </c>
      <c r="M15" s="84">
        <v>29</v>
      </c>
      <c r="N15" s="87">
        <f t="shared" si="0"/>
        <v>1</v>
      </c>
      <c r="O15" s="87">
        <f t="shared" si="1"/>
        <v>0</v>
      </c>
      <c r="P15" s="32"/>
      <c r="Q15" s="32"/>
      <c r="R15" s="32"/>
    </row>
    <row r="16" spans="1:18" ht="15.75" customHeight="1">
      <c r="A16" s="75">
        <v>1902</v>
      </c>
      <c r="B16" s="77"/>
      <c r="C16" s="77"/>
      <c r="D16" s="77"/>
      <c r="E16" s="77"/>
      <c r="F16" s="77">
        <v>27</v>
      </c>
      <c r="G16" s="77"/>
      <c r="H16" s="78"/>
      <c r="I16" s="81"/>
      <c r="J16" s="5"/>
      <c r="K16" s="82"/>
      <c r="L16" s="86">
        <f>IF(F16=0,"",F16/E15)</f>
        <v>1</v>
      </c>
      <c r="M16" s="84">
        <v>29</v>
      </c>
      <c r="N16" s="87">
        <f t="shared" si="0"/>
        <v>1</v>
      </c>
      <c r="O16" s="87">
        <f t="shared" si="1"/>
        <v>0</v>
      </c>
      <c r="P16" s="32"/>
      <c r="Q16" s="32"/>
      <c r="R16" s="32"/>
    </row>
    <row r="17" spans="1:18" ht="15.75" customHeight="1">
      <c r="A17" s="75">
        <v>2001</v>
      </c>
      <c r="B17" s="77"/>
      <c r="C17" s="77"/>
      <c r="D17" s="77"/>
      <c r="E17" s="77"/>
      <c r="F17" s="77"/>
      <c r="G17" s="77">
        <v>26</v>
      </c>
      <c r="H17" s="78">
        <v>23</v>
      </c>
      <c r="I17" s="81"/>
      <c r="J17" s="5"/>
      <c r="K17" s="82"/>
      <c r="L17" s="86">
        <f>IF(G17=0,"",G17/F16)</f>
        <v>0.96296296296296291</v>
      </c>
      <c r="M17" s="88">
        <v>31</v>
      </c>
      <c r="N17" s="87">
        <f t="shared" si="0"/>
        <v>1.0689655172413792</v>
      </c>
      <c r="O17" s="87">
        <f t="shared" si="1"/>
        <v>-6.8965517241379226E-2</v>
      </c>
      <c r="P17" s="32"/>
      <c r="Q17" s="32"/>
      <c r="R17" s="32"/>
    </row>
    <row r="18" spans="1:18" ht="15.75" customHeight="1">
      <c r="A18" s="89" t="s">
        <v>112</v>
      </c>
      <c r="B18" s="77"/>
      <c r="C18" s="77"/>
      <c r="D18" s="77"/>
      <c r="E18" s="77"/>
      <c r="F18" s="77"/>
      <c r="G18" s="77">
        <v>4</v>
      </c>
      <c r="H18" s="78">
        <v>1</v>
      </c>
      <c r="I18" s="81"/>
      <c r="J18" s="5"/>
      <c r="K18" s="32"/>
      <c r="L18" s="90"/>
      <c r="M18" s="88">
        <v>6</v>
      </c>
      <c r="N18" s="91"/>
      <c r="O18" s="92"/>
      <c r="P18" s="32"/>
      <c r="Q18" s="32"/>
      <c r="R18" s="32"/>
    </row>
    <row r="19" spans="1:18" ht="15.75" customHeight="1">
      <c r="A19" s="89" t="s">
        <v>113</v>
      </c>
      <c r="B19" s="77"/>
      <c r="C19" s="77"/>
      <c r="D19" s="77"/>
      <c r="E19" s="77"/>
      <c r="F19" s="77"/>
      <c r="G19" s="77">
        <v>2</v>
      </c>
      <c r="H19" s="78">
        <v>1</v>
      </c>
      <c r="I19" s="81"/>
      <c r="J19" s="5"/>
      <c r="K19" s="32"/>
      <c r="L19" s="90"/>
      <c r="M19" s="88">
        <v>3</v>
      </c>
      <c r="N19" s="91"/>
      <c r="O19" s="92"/>
      <c r="P19" s="32"/>
      <c r="Q19" s="32"/>
      <c r="R19" s="32"/>
    </row>
    <row r="20" spans="1:18" ht="15.75" customHeight="1">
      <c r="A20" s="89"/>
      <c r="B20" s="77"/>
      <c r="C20" s="77"/>
      <c r="D20" s="77"/>
      <c r="E20" s="77"/>
      <c r="F20" s="77"/>
      <c r="G20" s="77">
        <v>2</v>
      </c>
      <c r="H20" s="78"/>
      <c r="I20" s="81"/>
      <c r="J20" s="5"/>
      <c r="K20" s="32"/>
      <c r="L20" s="90"/>
      <c r="M20" s="88">
        <v>3</v>
      </c>
      <c r="N20" s="91"/>
      <c r="O20" s="92"/>
      <c r="P20" s="32"/>
      <c r="Q20" s="32"/>
      <c r="R20" s="32"/>
    </row>
    <row r="21" spans="1:18" ht="15.75" customHeight="1">
      <c r="A21" s="89"/>
      <c r="B21" s="77"/>
      <c r="C21" s="77"/>
      <c r="D21" s="77"/>
      <c r="E21" s="77"/>
      <c r="F21" s="77"/>
      <c r="G21" s="77"/>
      <c r="H21" s="78"/>
      <c r="I21" s="93"/>
      <c r="J21" s="70"/>
      <c r="K21" s="69"/>
      <c r="L21" s="94"/>
      <c r="M21" s="88"/>
      <c r="N21" s="95"/>
      <c r="O21" s="96"/>
      <c r="P21" s="32"/>
      <c r="Q21" s="32"/>
      <c r="R21" s="32"/>
    </row>
    <row r="22" spans="1:18" ht="18" customHeight="1">
      <c r="A22" s="31"/>
      <c r="B22" s="190" t="s">
        <v>114</v>
      </c>
      <c r="C22" s="182"/>
      <c r="D22" s="182"/>
      <c r="E22" s="182"/>
      <c r="F22" s="182"/>
      <c r="G22" s="191"/>
      <c r="H22" s="97">
        <f>SUM(H12:H21)</f>
        <v>25</v>
      </c>
      <c r="I22" s="98">
        <f>IF(H17=0,"",H17/B12)</f>
        <v>0.67647058823529416</v>
      </c>
      <c r="J22" s="98">
        <f>IF(H22=0,"",H22/B12)</f>
        <v>0.73529411764705888</v>
      </c>
      <c r="K22" s="98">
        <f>J22-I22</f>
        <v>5.8823529411764719E-2</v>
      </c>
      <c r="L22" s="5"/>
      <c r="M22" s="32"/>
      <c r="N22" s="23"/>
      <c r="O22" s="5"/>
      <c r="P22" s="32"/>
      <c r="Q22" s="32"/>
      <c r="R22" s="32"/>
    </row>
    <row r="23" spans="1:18" ht="12.75" customHeight="1">
      <c r="A23" s="32"/>
      <c r="B23" s="32"/>
      <c r="C23" s="32"/>
      <c r="D23" s="32"/>
      <c r="E23" s="32"/>
      <c r="F23" s="32"/>
      <c r="G23" s="32"/>
      <c r="H23" s="32"/>
      <c r="I23" s="5"/>
      <c r="J23" s="5"/>
      <c r="K23" s="32"/>
      <c r="L23" s="5"/>
      <c r="M23" s="32"/>
      <c r="N23" s="32"/>
      <c r="O23" s="32"/>
      <c r="P23" s="32"/>
      <c r="Q23" s="32"/>
      <c r="R23" s="32"/>
    </row>
    <row r="24" spans="1:18" ht="12.75" customHeight="1">
      <c r="A24" s="32"/>
      <c r="B24" s="32"/>
      <c r="C24" s="32"/>
      <c r="D24" s="32"/>
      <c r="E24" s="32"/>
      <c r="F24" s="32"/>
      <c r="G24" s="32"/>
      <c r="H24" s="32"/>
      <c r="I24" s="5"/>
      <c r="J24" s="5"/>
      <c r="K24" s="32"/>
      <c r="L24" s="5"/>
      <c r="M24" s="32"/>
      <c r="N24" s="32"/>
      <c r="O24" s="32"/>
      <c r="P24" s="32"/>
      <c r="Q24" s="32"/>
      <c r="R24" s="32"/>
    </row>
    <row r="25" spans="1:18" ht="26.25" customHeight="1">
      <c r="A25" s="4"/>
      <c r="B25" s="178" t="s">
        <v>99</v>
      </c>
      <c r="C25" s="179"/>
      <c r="D25" s="179"/>
      <c r="E25" s="179"/>
      <c r="F25" s="179"/>
      <c r="G25" s="179"/>
      <c r="H25" s="73">
        <v>1801</v>
      </c>
      <c r="I25" s="74"/>
      <c r="J25" s="74"/>
      <c r="K25" s="74"/>
      <c r="L25" s="74"/>
      <c r="M25" s="74"/>
      <c r="N25" s="32"/>
      <c r="O25" s="32"/>
      <c r="P25" s="32"/>
      <c r="Q25" s="32"/>
      <c r="R25" s="32"/>
    </row>
    <row r="26" spans="1:18" ht="20.25" customHeight="1">
      <c r="A26" s="180" t="s">
        <v>9</v>
      </c>
      <c r="B26" s="181" t="s">
        <v>100</v>
      </c>
      <c r="C26" s="182"/>
      <c r="D26" s="182"/>
      <c r="E26" s="182"/>
      <c r="F26" s="182"/>
      <c r="G26" s="182"/>
      <c r="H26" s="183" t="s">
        <v>10</v>
      </c>
      <c r="I26" s="177" t="s">
        <v>2</v>
      </c>
      <c r="J26" s="177" t="s">
        <v>3</v>
      </c>
      <c r="K26" s="184" t="s">
        <v>4</v>
      </c>
      <c r="L26" s="177" t="s">
        <v>5</v>
      </c>
      <c r="M26" s="175" t="s">
        <v>6</v>
      </c>
      <c r="N26" s="175" t="s">
        <v>7</v>
      </c>
      <c r="O26" s="177" t="s">
        <v>8</v>
      </c>
      <c r="P26" s="32"/>
      <c r="Q26" s="32"/>
      <c r="R26" s="32"/>
    </row>
    <row r="27" spans="1:18" ht="15.75" customHeight="1">
      <c r="A27" s="176"/>
      <c r="B27" s="75" t="s">
        <v>101</v>
      </c>
      <c r="C27" s="75" t="s">
        <v>102</v>
      </c>
      <c r="D27" s="75" t="s">
        <v>103</v>
      </c>
      <c r="E27" s="75" t="s">
        <v>104</v>
      </c>
      <c r="F27" s="75" t="s">
        <v>105</v>
      </c>
      <c r="G27" s="75" t="s">
        <v>106</v>
      </c>
      <c r="H27" s="176"/>
      <c r="I27" s="176"/>
      <c r="J27" s="176"/>
      <c r="K27" s="176"/>
      <c r="L27" s="176"/>
      <c r="M27" s="176"/>
      <c r="N27" s="176"/>
      <c r="O27" s="176"/>
      <c r="P27" s="32"/>
      <c r="Q27" s="32"/>
      <c r="R27" s="32"/>
    </row>
    <row r="28" spans="1:18" ht="15.75" customHeight="1">
      <c r="A28" s="75">
        <v>1801</v>
      </c>
      <c r="B28" s="77">
        <v>7</v>
      </c>
      <c r="C28" s="77"/>
      <c r="D28" s="77"/>
      <c r="E28" s="77"/>
      <c r="F28" s="77"/>
      <c r="G28" s="77"/>
      <c r="H28" s="78"/>
      <c r="I28" s="79"/>
      <c r="J28" s="47"/>
      <c r="K28" s="48"/>
      <c r="L28" s="17"/>
      <c r="M28" s="80">
        <f>B28</f>
        <v>7</v>
      </c>
      <c r="N28" s="43"/>
      <c r="O28" s="17"/>
      <c r="P28" s="32"/>
      <c r="Q28" s="32"/>
      <c r="R28" s="32"/>
    </row>
    <row r="29" spans="1:18" ht="15.75" customHeight="1">
      <c r="A29" s="75">
        <v>1802</v>
      </c>
      <c r="B29" s="77"/>
      <c r="C29" s="77">
        <v>6</v>
      </c>
      <c r="D29" s="77"/>
      <c r="E29" s="77"/>
      <c r="F29" s="77"/>
      <c r="G29" s="77"/>
      <c r="H29" s="78"/>
      <c r="I29" s="81"/>
      <c r="J29" s="5"/>
      <c r="K29" s="82"/>
      <c r="L29" s="83">
        <f>IF(C29=0,"",C29/B28)</f>
        <v>0.8571428571428571</v>
      </c>
      <c r="M29" s="84">
        <v>6</v>
      </c>
      <c r="N29" s="85">
        <f t="shared" ref="N29:N33" si="2">IF(M29=0,"",M29/M28)</f>
        <v>0.8571428571428571</v>
      </c>
      <c r="O29" s="85">
        <f t="shared" ref="O29:O33" si="3">IF(M29=0,"",100%-N29)</f>
        <v>0.1428571428571429</v>
      </c>
      <c r="P29" s="32"/>
      <c r="Q29" s="32"/>
      <c r="R29" s="32"/>
    </row>
    <row r="30" spans="1:18" ht="15.75" customHeight="1">
      <c r="A30" s="75">
        <v>1901</v>
      </c>
      <c r="B30" s="77"/>
      <c r="C30" s="77"/>
      <c r="D30" s="77">
        <v>6</v>
      </c>
      <c r="E30" s="77"/>
      <c r="F30" s="77"/>
      <c r="G30" s="77"/>
      <c r="H30" s="78"/>
      <c r="I30" s="81"/>
      <c r="J30" s="5"/>
      <c r="K30" s="82"/>
      <c r="L30" s="86">
        <f>IF(D30=0,"",D30/C29)</f>
        <v>1</v>
      </c>
      <c r="M30" s="84">
        <v>6</v>
      </c>
      <c r="N30" s="87">
        <f t="shared" si="2"/>
        <v>1</v>
      </c>
      <c r="O30" s="87">
        <f t="shared" si="3"/>
        <v>0</v>
      </c>
      <c r="P30" s="11">
        <f>M30/M28</f>
        <v>0.8571428571428571</v>
      </c>
      <c r="Q30" s="32"/>
      <c r="R30" s="32"/>
    </row>
    <row r="31" spans="1:18" ht="15.75" customHeight="1">
      <c r="A31" s="75">
        <v>1902</v>
      </c>
      <c r="B31" s="77"/>
      <c r="C31" s="77"/>
      <c r="D31" s="77"/>
      <c r="E31" s="77">
        <v>6</v>
      </c>
      <c r="F31" s="77"/>
      <c r="G31" s="77"/>
      <c r="H31" s="78"/>
      <c r="I31" s="81"/>
      <c r="J31" s="5"/>
      <c r="K31" s="82"/>
      <c r="L31" s="86">
        <f>IF(E31=0,"",E31/D30)</f>
        <v>1</v>
      </c>
      <c r="M31" s="84">
        <v>6</v>
      </c>
      <c r="N31" s="87">
        <f t="shared" si="2"/>
        <v>1</v>
      </c>
      <c r="O31" s="87">
        <f t="shared" si="3"/>
        <v>0</v>
      </c>
      <c r="P31" s="32"/>
      <c r="Q31" s="32"/>
      <c r="R31" s="32"/>
    </row>
    <row r="32" spans="1:18" ht="15.75" customHeight="1">
      <c r="A32" s="75">
        <v>2001</v>
      </c>
      <c r="B32" s="77"/>
      <c r="C32" s="77"/>
      <c r="D32" s="77"/>
      <c r="E32" s="77"/>
      <c r="F32" s="77">
        <v>6</v>
      </c>
      <c r="G32" s="77"/>
      <c r="H32" s="78"/>
      <c r="I32" s="81"/>
      <c r="J32" s="5"/>
      <c r="K32" s="82"/>
      <c r="L32" s="86">
        <f>IF(F32=0,"",F32/E31)</f>
        <v>1</v>
      </c>
      <c r="M32" s="84">
        <v>6</v>
      </c>
      <c r="N32" s="87">
        <f t="shared" si="2"/>
        <v>1</v>
      </c>
      <c r="O32" s="87">
        <f t="shared" si="3"/>
        <v>0</v>
      </c>
      <c r="P32" s="32"/>
      <c r="Q32" s="32"/>
      <c r="R32" s="32"/>
    </row>
    <row r="33" spans="1:18" ht="15.75" customHeight="1">
      <c r="A33" s="75">
        <v>2002</v>
      </c>
      <c r="B33" s="77"/>
      <c r="C33" s="77"/>
      <c r="D33" s="77"/>
      <c r="E33" s="77"/>
      <c r="F33" s="77"/>
      <c r="G33" s="77">
        <v>6</v>
      </c>
      <c r="H33" s="78">
        <v>4</v>
      </c>
      <c r="I33" s="81"/>
      <c r="J33" s="5"/>
      <c r="K33" s="82"/>
      <c r="L33" s="86">
        <f>IF(G33=0,"",G33/F32)</f>
        <v>1</v>
      </c>
      <c r="M33" s="88">
        <v>6</v>
      </c>
      <c r="N33" s="87">
        <f t="shared" si="2"/>
        <v>1</v>
      </c>
      <c r="O33" s="87">
        <f t="shared" si="3"/>
        <v>0</v>
      </c>
      <c r="P33" s="32"/>
      <c r="Q33" s="32"/>
      <c r="R33" s="32"/>
    </row>
    <row r="34" spans="1:18" ht="15.75" customHeight="1">
      <c r="A34" s="89" t="s">
        <v>113</v>
      </c>
      <c r="B34" s="77"/>
      <c r="C34" s="77"/>
      <c r="D34" s="77"/>
      <c r="E34" s="77"/>
      <c r="F34" s="77"/>
      <c r="G34" s="77">
        <v>1</v>
      </c>
      <c r="H34" s="78"/>
      <c r="I34" s="81"/>
      <c r="J34" s="5"/>
      <c r="K34" s="32"/>
      <c r="L34" s="90"/>
      <c r="M34" s="88">
        <v>2</v>
      </c>
      <c r="N34" s="91"/>
      <c r="O34" s="92"/>
      <c r="P34" s="32"/>
      <c r="Q34" s="32"/>
      <c r="R34" s="32"/>
    </row>
    <row r="35" spans="1:18" ht="15.75" customHeight="1">
      <c r="A35" s="89"/>
      <c r="B35" s="77"/>
      <c r="C35" s="77"/>
      <c r="D35" s="77"/>
      <c r="E35" s="77"/>
      <c r="F35" s="77"/>
      <c r="G35" s="77"/>
      <c r="H35" s="78"/>
      <c r="I35" s="81"/>
      <c r="J35" s="5"/>
      <c r="K35" s="32"/>
      <c r="L35" s="90"/>
      <c r="M35" s="88"/>
      <c r="N35" s="91"/>
      <c r="O35" s="92"/>
      <c r="P35" s="32"/>
      <c r="Q35" s="32"/>
      <c r="R35" s="32"/>
    </row>
    <row r="36" spans="1:18" ht="15.75" customHeight="1">
      <c r="A36" s="89"/>
      <c r="B36" s="77"/>
      <c r="C36" s="77"/>
      <c r="D36" s="77"/>
      <c r="E36" s="77"/>
      <c r="F36" s="77"/>
      <c r="G36" s="77"/>
      <c r="H36" s="78"/>
      <c r="I36" s="81"/>
      <c r="J36" s="5"/>
      <c r="K36" s="32"/>
      <c r="L36" s="90"/>
      <c r="M36" s="88"/>
      <c r="N36" s="91"/>
      <c r="O36" s="92"/>
      <c r="P36" s="32"/>
      <c r="Q36" s="32"/>
      <c r="R36" s="32"/>
    </row>
    <row r="37" spans="1:18" ht="15.75" customHeight="1">
      <c r="A37" s="89"/>
      <c r="B37" s="77"/>
      <c r="C37" s="77"/>
      <c r="D37" s="77"/>
      <c r="E37" s="77"/>
      <c r="F37" s="77"/>
      <c r="G37" s="77"/>
      <c r="H37" s="78"/>
      <c r="I37" s="93"/>
      <c r="J37" s="70"/>
      <c r="K37" s="69"/>
      <c r="L37" s="94"/>
      <c r="M37" s="88"/>
      <c r="N37" s="95"/>
      <c r="O37" s="96"/>
      <c r="P37" s="32"/>
      <c r="Q37" s="32"/>
      <c r="R37" s="32"/>
    </row>
    <row r="38" spans="1:18" ht="18" customHeight="1">
      <c r="A38" s="31"/>
      <c r="B38" s="190" t="s">
        <v>114</v>
      </c>
      <c r="C38" s="182"/>
      <c r="D38" s="182"/>
      <c r="E38" s="182"/>
      <c r="F38" s="182"/>
      <c r="G38" s="191"/>
      <c r="H38" s="97">
        <f>SUM(H28:H37)</f>
        <v>4</v>
      </c>
      <c r="I38" s="98">
        <f>IF(H33=0,"",H33/B28)</f>
        <v>0.5714285714285714</v>
      </c>
      <c r="J38" s="98">
        <f>IF(H38=0,"",H38/B28)</f>
        <v>0.5714285714285714</v>
      </c>
      <c r="K38" s="98">
        <f>J38-I38</f>
        <v>0</v>
      </c>
      <c r="L38" s="5"/>
      <c r="M38" s="32"/>
      <c r="N38" s="23"/>
      <c r="O38" s="5"/>
      <c r="P38" s="32"/>
      <c r="Q38" s="32"/>
      <c r="R38" s="32"/>
    </row>
    <row r="39" spans="1:18" ht="12.75" customHeight="1">
      <c r="A39" s="32"/>
      <c r="B39" s="32"/>
      <c r="C39" s="32"/>
      <c r="D39" s="32"/>
      <c r="E39" s="32"/>
      <c r="F39" s="32"/>
      <c r="G39" s="32"/>
      <c r="H39" s="32"/>
      <c r="I39" s="5"/>
      <c r="J39" s="5"/>
      <c r="K39" s="32"/>
      <c r="L39" s="5"/>
      <c r="M39" s="32"/>
      <c r="N39" s="32"/>
      <c r="O39" s="32"/>
      <c r="P39" s="32"/>
      <c r="Q39" s="32"/>
      <c r="R39" s="32"/>
    </row>
    <row r="40" spans="1:18" ht="12.75" customHeight="1">
      <c r="A40" s="32"/>
      <c r="B40" s="32"/>
      <c r="C40" s="32"/>
      <c r="D40" s="32"/>
      <c r="E40" s="32"/>
      <c r="F40" s="32"/>
      <c r="G40" s="32"/>
      <c r="H40" s="32"/>
      <c r="I40" s="5"/>
      <c r="J40" s="5"/>
      <c r="K40" s="32"/>
      <c r="L40" s="5"/>
      <c r="M40" s="32"/>
      <c r="N40" s="32"/>
      <c r="O40" s="32"/>
      <c r="P40" s="32"/>
      <c r="Q40" s="32"/>
      <c r="R40" s="32"/>
    </row>
    <row r="41" spans="1:18" ht="26.25" customHeight="1">
      <c r="A41" s="4"/>
      <c r="B41" s="178" t="s">
        <v>99</v>
      </c>
      <c r="C41" s="179"/>
      <c r="D41" s="179"/>
      <c r="E41" s="179"/>
      <c r="F41" s="179"/>
      <c r="G41" s="179"/>
      <c r="H41" s="73">
        <v>1802</v>
      </c>
      <c r="I41" s="74"/>
      <c r="J41" s="74"/>
      <c r="K41" s="74"/>
      <c r="L41" s="74"/>
      <c r="M41" s="74"/>
      <c r="N41" s="32"/>
      <c r="O41" s="32"/>
      <c r="P41" s="32"/>
      <c r="Q41" s="32"/>
      <c r="R41" s="32"/>
    </row>
    <row r="42" spans="1:18" ht="20.25" customHeight="1">
      <c r="A42" s="180" t="s">
        <v>9</v>
      </c>
      <c r="B42" s="181" t="s">
        <v>100</v>
      </c>
      <c r="C42" s="182"/>
      <c r="D42" s="182"/>
      <c r="E42" s="182"/>
      <c r="F42" s="182"/>
      <c r="G42" s="191"/>
      <c r="H42" s="183" t="s">
        <v>10</v>
      </c>
      <c r="I42" s="177" t="s">
        <v>2</v>
      </c>
      <c r="J42" s="177" t="s">
        <v>3</v>
      </c>
      <c r="K42" s="184" t="s">
        <v>4</v>
      </c>
      <c r="L42" s="177" t="s">
        <v>5</v>
      </c>
      <c r="M42" s="175" t="s">
        <v>6</v>
      </c>
      <c r="N42" s="175" t="s">
        <v>7</v>
      </c>
      <c r="O42" s="177" t="s">
        <v>8</v>
      </c>
      <c r="P42" s="32"/>
      <c r="Q42" s="32"/>
      <c r="R42" s="32"/>
    </row>
    <row r="43" spans="1:18" ht="15.75" customHeight="1">
      <c r="A43" s="176"/>
      <c r="B43" s="75" t="s">
        <v>101</v>
      </c>
      <c r="C43" s="75" t="s">
        <v>102</v>
      </c>
      <c r="D43" s="75" t="s">
        <v>103</v>
      </c>
      <c r="E43" s="75" t="s">
        <v>104</v>
      </c>
      <c r="F43" s="75" t="s">
        <v>105</v>
      </c>
      <c r="G43" s="75" t="s">
        <v>106</v>
      </c>
      <c r="H43" s="176"/>
      <c r="I43" s="176"/>
      <c r="J43" s="176"/>
      <c r="K43" s="176"/>
      <c r="L43" s="176"/>
      <c r="M43" s="176"/>
      <c r="N43" s="176"/>
      <c r="O43" s="176"/>
      <c r="P43" s="32"/>
      <c r="Q43" s="32"/>
      <c r="R43" s="32"/>
    </row>
    <row r="44" spans="1:18" ht="15.75" customHeight="1">
      <c r="A44" s="75">
        <v>1802</v>
      </c>
      <c r="B44" s="77">
        <v>91</v>
      </c>
      <c r="C44" s="77"/>
      <c r="D44" s="77"/>
      <c r="E44" s="77"/>
      <c r="F44" s="77"/>
      <c r="G44" s="77"/>
      <c r="H44" s="78"/>
      <c r="I44" s="79"/>
      <c r="J44" s="47"/>
      <c r="K44" s="48"/>
      <c r="L44" s="17"/>
      <c r="M44" s="80">
        <f>B44</f>
        <v>91</v>
      </c>
      <c r="N44" s="43"/>
      <c r="O44" s="17"/>
      <c r="P44" s="32"/>
      <c r="Q44" s="32"/>
      <c r="R44" s="32"/>
    </row>
    <row r="45" spans="1:18" ht="15.75" customHeight="1">
      <c r="A45" s="75">
        <v>1901</v>
      </c>
      <c r="B45" s="77"/>
      <c r="C45" s="77">
        <v>67</v>
      </c>
      <c r="D45" s="77"/>
      <c r="E45" s="77"/>
      <c r="F45" s="77"/>
      <c r="G45" s="77"/>
      <c r="H45" s="78"/>
      <c r="I45" s="81"/>
      <c r="J45" s="5"/>
      <c r="K45" s="82"/>
      <c r="L45" s="83">
        <f>IF(C45=0,"",C45/B44)</f>
        <v>0.73626373626373631</v>
      </c>
      <c r="M45" s="84">
        <v>70</v>
      </c>
      <c r="N45" s="85">
        <f t="shared" ref="N45:N49" si="4">IF(M45=0,"",M45/M44)</f>
        <v>0.76923076923076927</v>
      </c>
      <c r="O45" s="85">
        <f t="shared" ref="O45:O49" si="5">IF(M45=0,"",100%-N45)</f>
        <v>0.23076923076923073</v>
      </c>
      <c r="P45" s="32"/>
      <c r="Q45" s="32"/>
      <c r="R45" s="32"/>
    </row>
    <row r="46" spans="1:18" ht="15.75" customHeight="1">
      <c r="A46" s="75">
        <v>1902</v>
      </c>
      <c r="B46" s="77"/>
      <c r="C46" s="77"/>
      <c r="D46" s="77">
        <v>62</v>
      </c>
      <c r="E46" s="77"/>
      <c r="F46" s="77"/>
      <c r="G46" s="77"/>
      <c r="H46" s="78"/>
      <c r="I46" s="81"/>
      <c r="J46" s="5"/>
      <c r="K46" s="82"/>
      <c r="L46" s="86">
        <f>IF(D46=0,"",D46/C45)</f>
        <v>0.92537313432835822</v>
      </c>
      <c r="M46" s="84">
        <v>66</v>
      </c>
      <c r="N46" s="87">
        <f t="shared" si="4"/>
        <v>0.94285714285714284</v>
      </c>
      <c r="O46" s="87">
        <f t="shared" si="5"/>
        <v>5.7142857142857162E-2</v>
      </c>
      <c r="P46" s="11">
        <f>M46/M44</f>
        <v>0.72527472527472525</v>
      </c>
      <c r="Q46" s="32"/>
      <c r="R46" s="32"/>
    </row>
    <row r="47" spans="1:18" ht="15.75" customHeight="1">
      <c r="A47" s="75">
        <v>2001</v>
      </c>
      <c r="B47" s="77"/>
      <c r="C47" s="77"/>
      <c r="D47" s="77"/>
      <c r="E47" s="77">
        <v>61</v>
      </c>
      <c r="F47" s="77"/>
      <c r="G47" s="77"/>
      <c r="H47" s="78"/>
      <c r="I47" s="81"/>
      <c r="J47" s="5"/>
      <c r="K47" s="82"/>
      <c r="L47" s="86">
        <f>IF(E47=0,"",E47/D46)</f>
        <v>0.9838709677419355</v>
      </c>
      <c r="M47" s="84">
        <v>66</v>
      </c>
      <c r="N47" s="87">
        <f t="shared" si="4"/>
        <v>1</v>
      </c>
      <c r="O47" s="87">
        <f t="shared" si="5"/>
        <v>0</v>
      </c>
      <c r="P47" s="32"/>
      <c r="Q47" s="32"/>
      <c r="R47" s="32"/>
    </row>
    <row r="48" spans="1:18" ht="15.75" customHeight="1">
      <c r="A48" s="75">
        <v>2002</v>
      </c>
      <c r="B48" s="77"/>
      <c r="C48" s="77"/>
      <c r="D48" s="77"/>
      <c r="E48" s="77"/>
      <c r="F48" s="77">
        <v>58</v>
      </c>
      <c r="G48" s="77"/>
      <c r="H48" s="78"/>
      <c r="I48" s="81"/>
      <c r="J48" s="5"/>
      <c r="K48" s="82"/>
      <c r="L48" s="86">
        <f>IF(F48=0,"",F48/E47)</f>
        <v>0.95081967213114749</v>
      </c>
      <c r="M48" s="84">
        <v>60</v>
      </c>
      <c r="N48" s="87">
        <f t="shared" si="4"/>
        <v>0.90909090909090906</v>
      </c>
      <c r="O48" s="87">
        <f t="shared" si="5"/>
        <v>9.0909090909090939E-2</v>
      </c>
      <c r="P48" s="32"/>
      <c r="Q48" s="32"/>
      <c r="R48" s="32"/>
    </row>
    <row r="49" spans="1:18" ht="15.75" customHeight="1">
      <c r="A49" s="75">
        <v>2101</v>
      </c>
      <c r="B49" s="77"/>
      <c r="C49" s="77"/>
      <c r="D49" s="77"/>
      <c r="E49" s="77"/>
      <c r="F49" s="77"/>
      <c r="G49" s="77">
        <v>55</v>
      </c>
      <c r="H49" s="78">
        <v>43</v>
      </c>
      <c r="I49" s="81"/>
      <c r="J49" s="5"/>
      <c r="K49" s="82"/>
      <c r="L49" s="86">
        <f>IF(G49=0,"",G49/F48)</f>
        <v>0.94827586206896552</v>
      </c>
      <c r="M49" s="88">
        <v>58</v>
      </c>
      <c r="N49" s="87">
        <f t="shared" si="4"/>
        <v>0.96666666666666667</v>
      </c>
      <c r="O49" s="87">
        <f t="shared" si="5"/>
        <v>3.3333333333333326E-2</v>
      </c>
      <c r="P49" s="32"/>
      <c r="Q49" s="32"/>
      <c r="R49" s="32"/>
    </row>
    <row r="50" spans="1:18" ht="15.75" customHeight="1">
      <c r="A50" s="89" t="s">
        <v>115</v>
      </c>
      <c r="B50" s="77"/>
      <c r="C50" s="77"/>
      <c r="D50" s="77"/>
      <c r="E50" s="77"/>
      <c r="F50" s="77"/>
      <c r="G50" s="77">
        <v>17</v>
      </c>
      <c r="H50" s="78">
        <v>7</v>
      </c>
      <c r="I50" s="81"/>
      <c r="J50" s="5"/>
      <c r="K50" s="32"/>
      <c r="L50" s="90"/>
      <c r="M50" s="88">
        <v>18</v>
      </c>
      <c r="N50" s="91"/>
      <c r="O50" s="92"/>
      <c r="P50" s="32"/>
      <c r="Q50" s="32"/>
      <c r="R50" s="32"/>
    </row>
    <row r="51" spans="1:18" ht="15.75" customHeight="1">
      <c r="A51" s="89"/>
      <c r="B51" s="77"/>
      <c r="C51" s="77"/>
      <c r="D51" s="77"/>
      <c r="E51" s="77"/>
      <c r="F51" s="77"/>
      <c r="G51" s="77"/>
      <c r="H51" s="78"/>
      <c r="I51" s="81"/>
      <c r="J51" s="5"/>
      <c r="K51" s="32"/>
      <c r="L51" s="90"/>
      <c r="M51" s="88"/>
      <c r="N51" s="91"/>
      <c r="O51" s="92"/>
      <c r="P51" s="32"/>
      <c r="Q51" s="32"/>
      <c r="R51" s="32"/>
    </row>
    <row r="52" spans="1:18" ht="15.75" customHeight="1">
      <c r="A52" s="89"/>
      <c r="B52" s="77"/>
      <c r="C52" s="77"/>
      <c r="D52" s="77"/>
      <c r="E52" s="77"/>
      <c r="F52" s="77"/>
      <c r="G52" s="77"/>
      <c r="H52" s="78"/>
      <c r="I52" s="81"/>
      <c r="J52" s="5"/>
      <c r="K52" s="32"/>
      <c r="L52" s="90"/>
      <c r="M52" s="88"/>
      <c r="N52" s="91"/>
      <c r="O52" s="92"/>
      <c r="P52" s="32"/>
      <c r="Q52" s="32"/>
      <c r="R52" s="32"/>
    </row>
    <row r="53" spans="1:18" ht="15.75" customHeight="1">
      <c r="A53" s="89"/>
      <c r="B53" s="77"/>
      <c r="C53" s="77"/>
      <c r="D53" s="77"/>
      <c r="E53" s="77"/>
      <c r="F53" s="77"/>
      <c r="G53" s="77"/>
      <c r="H53" s="78"/>
      <c r="I53" s="93"/>
      <c r="J53" s="70"/>
      <c r="K53" s="69"/>
      <c r="L53" s="94"/>
      <c r="M53" s="88"/>
      <c r="N53" s="95"/>
      <c r="O53" s="96"/>
      <c r="P53" s="32"/>
      <c r="Q53" s="32"/>
      <c r="R53" s="32"/>
    </row>
    <row r="54" spans="1:18" ht="18" customHeight="1">
      <c r="A54" s="31"/>
      <c r="B54" s="190" t="s">
        <v>114</v>
      </c>
      <c r="C54" s="182"/>
      <c r="D54" s="182"/>
      <c r="E54" s="182"/>
      <c r="F54" s="182"/>
      <c r="G54" s="191"/>
      <c r="H54" s="97">
        <f>SUM(H44:H53)</f>
        <v>50</v>
      </c>
      <c r="I54" s="98">
        <f>IF(H49=0,"",H49/B44)</f>
        <v>0.47252747252747251</v>
      </c>
      <c r="J54" s="98">
        <f>IF(H54=0,"",H54/B44)</f>
        <v>0.5494505494505495</v>
      </c>
      <c r="K54" s="98">
        <f>J54-I54</f>
        <v>7.6923076923076983E-2</v>
      </c>
      <c r="L54" s="5"/>
      <c r="M54" s="32"/>
      <c r="N54" s="23"/>
      <c r="O54" s="5"/>
      <c r="P54" s="32"/>
      <c r="Q54" s="32"/>
      <c r="R54" s="32"/>
    </row>
    <row r="55" spans="1:18" ht="12.75" customHeight="1">
      <c r="A55" s="32"/>
      <c r="B55" s="32"/>
      <c r="C55" s="32"/>
      <c r="D55" s="32"/>
      <c r="E55" s="32"/>
      <c r="F55" s="32"/>
      <c r="G55" s="32"/>
      <c r="H55" s="32"/>
      <c r="I55" s="5"/>
      <c r="J55" s="5"/>
      <c r="K55" s="32"/>
      <c r="L55" s="5"/>
      <c r="M55" s="32"/>
      <c r="N55" s="32"/>
      <c r="O55" s="32"/>
      <c r="P55" s="32"/>
      <c r="Q55" s="32"/>
      <c r="R55" s="32"/>
    </row>
    <row r="56" spans="1:18" ht="12.75" customHeight="1">
      <c r="A56" s="32"/>
      <c r="B56" s="32"/>
      <c r="C56" s="32"/>
      <c r="D56" s="32"/>
      <c r="E56" s="32"/>
      <c r="F56" s="32"/>
      <c r="G56" s="32"/>
      <c r="H56" s="32"/>
      <c r="I56" s="5"/>
      <c r="J56" s="5"/>
      <c r="K56" s="32"/>
      <c r="L56" s="5"/>
      <c r="M56" s="32"/>
      <c r="N56" s="32"/>
      <c r="O56" s="32"/>
      <c r="P56" s="32"/>
      <c r="Q56" s="32"/>
      <c r="R56" s="32"/>
    </row>
    <row r="57" spans="1:18" ht="26.25" customHeight="1">
      <c r="A57" s="4"/>
      <c r="B57" s="178" t="s">
        <v>99</v>
      </c>
      <c r="C57" s="179"/>
      <c r="D57" s="179"/>
      <c r="E57" s="179"/>
      <c r="F57" s="179"/>
      <c r="G57" s="179"/>
      <c r="H57" s="73">
        <v>1901</v>
      </c>
      <c r="I57" s="74"/>
      <c r="J57" s="74"/>
      <c r="K57" s="74"/>
      <c r="L57" s="74"/>
      <c r="M57" s="74"/>
      <c r="N57" s="32"/>
      <c r="O57" s="32"/>
      <c r="P57" s="32"/>
      <c r="Q57" s="32"/>
      <c r="R57" s="32"/>
    </row>
    <row r="58" spans="1:18" ht="20.25" customHeight="1">
      <c r="A58" s="180" t="s">
        <v>9</v>
      </c>
      <c r="B58" s="181" t="s">
        <v>100</v>
      </c>
      <c r="C58" s="182"/>
      <c r="D58" s="182"/>
      <c r="E58" s="182"/>
      <c r="F58" s="182"/>
      <c r="G58" s="191"/>
      <c r="H58" s="183" t="s">
        <v>10</v>
      </c>
      <c r="I58" s="177" t="s">
        <v>2</v>
      </c>
      <c r="J58" s="177" t="s">
        <v>3</v>
      </c>
      <c r="K58" s="184" t="s">
        <v>4</v>
      </c>
      <c r="L58" s="177" t="s">
        <v>5</v>
      </c>
      <c r="M58" s="175" t="s">
        <v>6</v>
      </c>
      <c r="N58" s="175" t="s">
        <v>7</v>
      </c>
      <c r="O58" s="177" t="s">
        <v>8</v>
      </c>
      <c r="P58" s="32"/>
      <c r="Q58" s="32"/>
      <c r="R58" s="32"/>
    </row>
    <row r="59" spans="1:18" ht="15.75" customHeight="1">
      <c r="A59" s="176"/>
      <c r="B59" s="75" t="s">
        <v>101</v>
      </c>
      <c r="C59" s="75" t="s">
        <v>102</v>
      </c>
      <c r="D59" s="75" t="s">
        <v>103</v>
      </c>
      <c r="E59" s="75" t="s">
        <v>104</v>
      </c>
      <c r="F59" s="75" t="s">
        <v>105</v>
      </c>
      <c r="G59" s="75" t="s">
        <v>106</v>
      </c>
      <c r="H59" s="176"/>
      <c r="I59" s="176"/>
      <c r="J59" s="176"/>
      <c r="K59" s="176"/>
      <c r="L59" s="176"/>
      <c r="M59" s="176"/>
      <c r="N59" s="176"/>
      <c r="O59" s="176"/>
      <c r="P59" s="32"/>
      <c r="Q59" s="32"/>
      <c r="R59" s="32"/>
    </row>
    <row r="60" spans="1:18" ht="15.75" customHeight="1">
      <c r="A60" s="75">
        <v>1901</v>
      </c>
      <c r="B60" s="77">
        <v>18</v>
      </c>
      <c r="C60" s="77"/>
      <c r="D60" s="77"/>
      <c r="E60" s="77"/>
      <c r="F60" s="77"/>
      <c r="G60" s="77"/>
      <c r="H60" s="78"/>
      <c r="I60" s="79"/>
      <c r="J60" s="47"/>
      <c r="K60" s="48"/>
      <c r="L60" s="17"/>
      <c r="M60" s="80">
        <f>B60</f>
        <v>18</v>
      </c>
      <c r="N60" s="43"/>
      <c r="O60" s="17"/>
      <c r="P60" s="32"/>
      <c r="Q60" s="32"/>
      <c r="R60" s="32"/>
    </row>
    <row r="61" spans="1:18" ht="15.75" customHeight="1">
      <c r="A61" s="75">
        <v>1902</v>
      </c>
      <c r="B61" s="77"/>
      <c r="C61" s="77">
        <v>11</v>
      </c>
      <c r="D61" s="77"/>
      <c r="E61" s="77"/>
      <c r="F61" s="77"/>
      <c r="G61" s="77"/>
      <c r="H61" s="78"/>
      <c r="I61" s="81"/>
      <c r="J61" s="5"/>
      <c r="K61" s="82"/>
      <c r="L61" s="83">
        <f>IF(C61=0,"",C61/B60)</f>
        <v>0.61111111111111116</v>
      </c>
      <c r="M61" s="84">
        <v>11</v>
      </c>
      <c r="N61" s="85">
        <f t="shared" ref="N61:N65" si="6">IF(M61=0,"",M61/M60)</f>
        <v>0.61111111111111116</v>
      </c>
      <c r="O61" s="85">
        <f t="shared" ref="O61:O65" si="7">IF(M61=0,"",100%-N61)</f>
        <v>0.38888888888888884</v>
      </c>
      <c r="P61" s="32"/>
      <c r="Q61" s="32"/>
      <c r="R61" s="32"/>
    </row>
    <row r="62" spans="1:18" ht="15.75" customHeight="1">
      <c r="A62" s="75">
        <v>2001</v>
      </c>
      <c r="B62" s="77"/>
      <c r="C62" s="77"/>
      <c r="D62" s="77">
        <v>11</v>
      </c>
      <c r="E62" s="77"/>
      <c r="F62" s="77"/>
      <c r="G62" s="77"/>
      <c r="H62" s="78"/>
      <c r="I62" s="81"/>
      <c r="J62" s="5"/>
      <c r="K62" s="82"/>
      <c r="L62" s="86">
        <f>IF(D62=0,"",D62/C61)</f>
        <v>1</v>
      </c>
      <c r="M62" s="84">
        <v>11</v>
      </c>
      <c r="N62" s="87">
        <f t="shared" si="6"/>
        <v>1</v>
      </c>
      <c r="O62" s="87">
        <f t="shared" si="7"/>
        <v>0</v>
      </c>
      <c r="P62" s="11">
        <f>M62/M60</f>
        <v>0.61111111111111116</v>
      </c>
      <c r="Q62" s="32"/>
      <c r="R62" s="32"/>
    </row>
    <row r="63" spans="1:18" ht="15.75" customHeight="1">
      <c r="A63" s="75">
        <v>2002</v>
      </c>
      <c r="B63" s="77"/>
      <c r="C63" s="77"/>
      <c r="D63" s="77"/>
      <c r="E63" s="77">
        <v>11</v>
      </c>
      <c r="F63" s="77"/>
      <c r="G63" s="77"/>
      <c r="H63" s="78"/>
      <c r="I63" s="81"/>
      <c r="J63" s="5"/>
      <c r="K63" s="82"/>
      <c r="L63" s="86">
        <f>IF(E63=0,"",E63/D62)</f>
        <v>1</v>
      </c>
      <c r="M63" s="84">
        <v>11</v>
      </c>
      <c r="N63" s="87">
        <f t="shared" si="6"/>
        <v>1</v>
      </c>
      <c r="O63" s="87">
        <f t="shared" si="7"/>
        <v>0</v>
      </c>
      <c r="P63" s="32"/>
      <c r="Q63" s="32"/>
      <c r="R63" s="32"/>
    </row>
    <row r="64" spans="1:18" ht="15.75" customHeight="1">
      <c r="A64" s="75">
        <v>2101</v>
      </c>
      <c r="B64" s="77"/>
      <c r="C64" s="77"/>
      <c r="D64" s="77"/>
      <c r="E64" s="77"/>
      <c r="F64" s="77">
        <v>11</v>
      </c>
      <c r="G64" s="77"/>
      <c r="H64" s="78"/>
      <c r="I64" s="81"/>
      <c r="J64" s="5"/>
      <c r="K64" s="82"/>
      <c r="L64" s="86">
        <f>IF(F64=0,"",F64/E63)</f>
        <v>1</v>
      </c>
      <c r="M64" s="84">
        <v>11</v>
      </c>
      <c r="N64" s="87">
        <f t="shared" si="6"/>
        <v>1</v>
      </c>
      <c r="O64" s="87">
        <f t="shared" si="7"/>
        <v>0</v>
      </c>
      <c r="P64" s="32"/>
      <c r="Q64" s="32"/>
      <c r="R64" s="32"/>
    </row>
    <row r="65" spans="1:18" ht="15.75" customHeight="1">
      <c r="A65" s="75">
        <v>2102</v>
      </c>
      <c r="B65" s="77"/>
      <c r="C65" s="77"/>
      <c r="D65" s="77"/>
      <c r="E65" s="77"/>
      <c r="F65" s="77"/>
      <c r="G65" s="77">
        <v>11</v>
      </c>
      <c r="H65" s="78">
        <v>8</v>
      </c>
      <c r="I65" s="81"/>
      <c r="J65" s="5"/>
      <c r="K65" s="82"/>
      <c r="L65" s="86">
        <f>IF(G65=0,"",G65/F64)</f>
        <v>1</v>
      </c>
      <c r="M65" s="88">
        <v>11</v>
      </c>
      <c r="N65" s="87">
        <f t="shared" si="6"/>
        <v>1</v>
      </c>
      <c r="O65" s="87">
        <f t="shared" si="7"/>
        <v>0</v>
      </c>
      <c r="P65" s="32"/>
      <c r="Q65" s="32"/>
      <c r="R65" s="32"/>
    </row>
    <row r="66" spans="1:18" ht="15.75" customHeight="1">
      <c r="A66" s="89" t="s">
        <v>116</v>
      </c>
      <c r="B66" s="77"/>
      <c r="C66" s="77"/>
      <c r="D66" s="77"/>
      <c r="E66" s="77"/>
      <c r="F66" s="77"/>
      <c r="G66" s="77">
        <v>3</v>
      </c>
      <c r="H66" s="78">
        <v>1</v>
      </c>
      <c r="I66" s="81"/>
      <c r="J66" s="5"/>
      <c r="K66" s="32"/>
      <c r="L66" s="90"/>
      <c r="M66" s="88">
        <v>3</v>
      </c>
      <c r="N66" s="91"/>
      <c r="O66" s="92"/>
      <c r="P66" s="32"/>
      <c r="Q66" s="32"/>
      <c r="R66" s="32"/>
    </row>
    <row r="67" spans="1:18" ht="15.75" customHeight="1">
      <c r="A67" s="89"/>
      <c r="B67" s="77"/>
      <c r="C67" s="77"/>
      <c r="D67" s="77"/>
      <c r="E67" s="77"/>
      <c r="F67" s="77"/>
      <c r="G67" s="77"/>
      <c r="H67" s="78"/>
      <c r="I67" s="81"/>
      <c r="J67" s="5"/>
      <c r="K67" s="32"/>
      <c r="L67" s="90"/>
      <c r="M67" s="88"/>
      <c r="N67" s="91"/>
      <c r="O67" s="92"/>
      <c r="P67" s="32"/>
      <c r="Q67" s="32"/>
      <c r="R67" s="32"/>
    </row>
    <row r="68" spans="1:18" ht="15.75" customHeight="1">
      <c r="A68" s="89"/>
      <c r="B68" s="77"/>
      <c r="C68" s="77"/>
      <c r="D68" s="77"/>
      <c r="E68" s="77"/>
      <c r="F68" s="77"/>
      <c r="G68" s="77"/>
      <c r="H68" s="78"/>
      <c r="I68" s="81"/>
      <c r="J68" s="5"/>
      <c r="K68" s="32"/>
      <c r="L68" s="90"/>
      <c r="M68" s="88"/>
      <c r="N68" s="91"/>
      <c r="O68" s="92"/>
      <c r="P68" s="32"/>
      <c r="Q68" s="32"/>
      <c r="R68" s="32"/>
    </row>
    <row r="69" spans="1:18" ht="15.75" customHeight="1">
      <c r="A69" s="89"/>
      <c r="B69" s="77"/>
      <c r="C69" s="77"/>
      <c r="D69" s="77"/>
      <c r="E69" s="77"/>
      <c r="F69" s="77"/>
      <c r="G69" s="77"/>
      <c r="H69" s="78"/>
      <c r="I69" s="93"/>
      <c r="J69" s="70"/>
      <c r="K69" s="69"/>
      <c r="L69" s="94"/>
      <c r="M69" s="88"/>
      <c r="N69" s="95"/>
      <c r="O69" s="96"/>
      <c r="P69" s="32"/>
      <c r="Q69" s="32"/>
      <c r="R69" s="32"/>
    </row>
    <row r="70" spans="1:18" ht="18" customHeight="1">
      <c r="A70" s="31"/>
      <c r="B70" s="190" t="s">
        <v>114</v>
      </c>
      <c r="C70" s="182"/>
      <c r="D70" s="182"/>
      <c r="E70" s="182"/>
      <c r="F70" s="182"/>
      <c r="G70" s="191"/>
      <c r="H70" s="97">
        <f>SUM(H60:H69)</f>
        <v>9</v>
      </c>
      <c r="I70" s="98">
        <f>IF(H65=0,"",H65/B60)</f>
        <v>0.44444444444444442</v>
      </c>
      <c r="J70" s="98">
        <f>IF(H70=0,"",H70/B60)</f>
        <v>0.5</v>
      </c>
      <c r="K70" s="98">
        <f>J70-I70</f>
        <v>5.555555555555558E-2</v>
      </c>
      <c r="L70" s="5"/>
      <c r="M70" s="32"/>
      <c r="N70" s="23"/>
      <c r="O70" s="5"/>
      <c r="P70" s="32"/>
      <c r="Q70" s="32"/>
      <c r="R70" s="32"/>
    </row>
    <row r="71" spans="1:18" ht="12.75" customHeight="1">
      <c r="A71" s="32"/>
      <c r="B71" s="32"/>
      <c r="C71" s="32"/>
      <c r="D71" s="32"/>
      <c r="E71" s="32"/>
      <c r="F71" s="32"/>
      <c r="G71" s="32"/>
      <c r="H71" s="32"/>
      <c r="I71" s="5"/>
      <c r="J71" s="5"/>
      <c r="K71" s="32"/>
      <c r="L71" s="5"/>
      <c r="M71" s="32"/>
      <c r="N71" s="32"/>
      <c r="O71" s="32"/>
      <c r="P71" s="32"/>
      <c r="Q71" s="32"/>
      <c r="R71" s="32"/>
    </row>
    <row r="72" spans="1:18" ht="12.75" customHeight="1">
      <c r="A72" s="32"/>
      <c r="B72" s="32"/>
      <c r="C72" s="32"/>
      <c r="D72" s="32"/>
      <c r="E72" s="32"/>
      <c r="F72" s="32"/>
      <c r="G72" s="32"/>
      <c r="H72" s="32"/>
      <c r="I72" s="5"/>
      <c r="J72" s="5"/>
      <c r="K72" s="32"/>
      <c r="L72" s="5"/>
      <c r="M72" s="32"/>
      <c r="N72" s="32"/>
      <c r="O72" s="32"/>
      <c r="P72" s="32"/>
      <c r="Q72" s="32"/>
      <c r="R72" s="32"/>
    </row>
    <row r="73" spans="1:18" ht="26.25" customHeight="1">
      <c r="A73" s="4"/>
      <c r="B73" s="178" t="s">
        <v>99</v>
      </c>
      <c r="C73" s="179"/>
      <c r="D73" s="179"/>
      <c r="E73" s="179"/>
      <c r="F73" s="179"/>
      <c r="G73" s="179"/>
      <c r="H73" s="73">
        <v>1902</v>
      </c>
      <c r="I73" s="74"/>
      <c r="J73" s="74"/>
      <c r="K73" s="74"/>
      <c r="L73" s="74"/>
      <c r="M73" s="74"/>
      <c r="N73" s="32"/>
      <c r="O73" s="32"/>
      <c r="P73" s="32"/>
      <c r="Q73" s="32"/>
      <c r="R73" s="32"/>
    </row>
    <row r="74" spans="1:18" ht="20.25" customHeight="1">
      <c r="A74" s="180" t="s">
        <v>9</v>
      </c>
      <c r="B74" s="181" t="s">
        <v>100</v>
      </c>
      <c r="C74" s="182"/>
      <c r="D74" s="182"/>
      <c r="E74" s="182"/>
      <c r="F74" s="182"/>
      <c r="G74" s="191"/>
      <c r="H74" s="183" t="s">
        <v>10</v>
      </c>
      <c r="I74" s="177" t="s">
        <v>2</v>
      </c>
      <c r="J74" s="177" t="s">
        <v>3</v>
      </c>
      <c r="K74" s="184" t="s">
        <v>4</v>
      </c>
      <c r="L74" s="177" t="s">
        <v>5</v>
      </c>
      <c r="M74" s="175" t="s">
        <v>6</v>
      </c>
      <c r="N74" s="175" t="s">
        <v>7</v>
      </c>
      <c r="O74" s="177" t="s">
        <v>8</v>
      </c>
      <c r="P74" s="32"/>
      <c r="Q74" s="32"/>
      <c r="R74" s="32"/>
    </row>
    <row r="75" spans="1:18" ht="15.75" customHeight="1">
      <c r="A75" s="176"/>
      <c r="B75" s="75" t="s">
        <v>101</v>
      </c>
      <c r="C75" s="75" t="s">
        <v>102</v>
      </c>
      <c r="D75" s="75" t="s">
        <v>103</v>
      </c>
      <c r="E75" s="75" t="s">
        <v>104</v>
      </c>
      <c r="F75" s="75" t="s">
        <v>105</v>
      </c>
      <c r="G75" s="75" t="s">
        <v>106</v>
      </c>
      <c r="H75" s="176"/>
      <c r="I75" s="176"/>
      <c r="J75" s="176"/>
      <c r="K75" s="176"/>
      <c r="L75" s="176"/>
      <c r="M75" s="176"/>
      <c r="N75" s="176"/>
      <c r="O75" s="176"/>
      <c r="P75" s="32"/>
      <c r="Q75" s="32"/>
      <c r="R75" s="32"/>
    </row>
    <row r="76" spans="1:18" ht="15.75" customHeight="1">
      <c r="A76" s="75">
        <v>1902</v>
      </c>
      <c r="B76" s="77">
        <v>96</v>
      </c>
      <c r="C76" s="77"/>
      <c r="D76" s="77"/>
      <c r="E76" s="77"/>
      <c r="F76" s="77"/>
      <c r="G76" s="77"/>
      <c r="H76" s="78"/>
      <c r="I76" s="79"/>
      <c r="J76" s="47"/>
      <c r="K76" s="48"/>
      <c r="L76" s="17"/>
      <c r="M76" s="80">
        <f>B76</f>
        <v>96</v>
      </c>
      <c r="N76" s="43"/>
      <c r="O76" s="17"/>
      <c r="P76" s="32"/>
      <c r="Q76" s="32"/>
      <c r="R76" s="32"/>
    </row>
    <row r="77" spans="1:18" ht="15.75" customHeight="1">
      <c r="A77" s="75">
        <v>2001</v>
      </c>
      <c r="B77" s="77"/>
      <c r="C77" s="77">
        <v>93</v>
      </c>
      <c r="D77" s="77"/>
      <c r="E77" s="77"/>
      <c r="F77" s="77"/>
      <c r="G77" s="77"/>
      <c r="H77" s="78"/>
      <c r="I77" s="81"/>
      <c r="J77" s="5"/>
      <c r="K77" s="82"/>
      <c r="L77" s="83">
        <f>IF(C77=0,"",C77/B76)</f>
        <v>0.96875</v>
      </c>
      <c r="M77" s="84">
        <v>93</v>
      </c>
      <c r="N77" s="85">
        <f t="shared" ref="N77:N81" si="8">IF(M77=0,"",M77/M76)</f>
        <v>0.96875</v>
      </c>
      <c r="O77" s="85">
        <f t="shared" ref="O77:O81" si="9">IF(M77=0,"",100%-N77)</f>
        <v>3.125E-2</v>
      </c>
      <c r="P77" s="32"/>
      <c r="Q77" s="32"/>
      <c r="R77" s="32"/>
    </row>
    <row r="78" spans="1:18" ht="15.75" customHeight="1">
      <c r="A78" s="75">
        <v>2002</v>
      </c>
      <c r="B78" s="77"/>
      <c r="C78" s="77"/>
      <c r="D78" s="77">
        <v>79</v>
      </c>
      <c r="E78" s="77"/>
      <c r="F78" s="77"/>
      <c r="G78" s="77"/>
      <c r="H78" s="78"/>
      <c r="I78" s="81"/>
      <c r="J78" s="5"/>
      <c r="K78" s="82"/>
      <c r="L78" s="86">
        <f>IF(D78=0,"",D78/C77)</f>
        <v>0.84946236559139787</v>
      </c>
      <c r="M78" s="84">
        <v>87</v>
      </c>
      <c r="N78" s="87">
        <f t="shared" si="8"/>
        <v>0.93548387096774188</v>
      </c>
      <c r="O78" s="87">
        <f t="shared" si="9"/>
        <v>6.4516129032258118E-2</v>
      </c>
      <c r="P78" s="11">
        <f>M78/M76</f>
        <v>0.90625</v>
      </c>
      <c r="Q78" s="32"/>
      <c r="R78" s="32"/>
    </row>
    <row r="79" spans="1:18" ht="15.75" customHeight="1">
      <c r="A79" s="75">
        <v>2101</v>
      </c>
      <c r="B79" s="77"/>
      <c r="C79" s="77"/>
      <c r="D79" s="77"/>
      <c r="E79" s="77">
        <v>71</v>
      </c>
      <c r="F79" s="77"/>
      <c r="G79" s="77"/>
      <c r="H79" s="78"/>
      <c r="I79" s="81"/>
      <c r="J79" s="5"/>
      <c r="K79" s="82"/>
      <c r="L79" s="86">
        <f>IF(E79=0,"",E79/D78)</f>
        <v>0.89873417721518989</v>
      </c>
      <c r="M79" s="84">
        <v>82</v>
      </c>
      <c r="N79" s="87">
        <f t="shared" si="8"/>
        <v>0.94252873563218387</v>
      </c>
      <c r="O79" s="87">
        <f t="shared" si="9"/>
        <v>5.7471264367816133E-2</v>
      </c>
      <c r="P79" s="32"/>
      <c r="Q79" s="32"/>
      <c r="R79" s="32"/>
    </row>
    <row r="80" spans="1:18" ht="15.75" customHeight="1">
      <c r="A80" s="75">
        <v>2102</v>
      </c>
      <c r="B80" s="77"/>
      <c r="C80" s="77"/>
      <c r="D80" s="77"/>
      <c r="E80" s="77"/>
      <c r="F80" s="77">
        <v>67</v>
      </c>
      <c r="G80" s="77"/>
      <c r="H80" s="78"/>
      <c r="I80" s="81"/>
      <c r="J80" s="5"/>
      <c r="K80" s="82"/>
      <c r="L80" s="86">
        <f>IF(F80=0,"",F80/E79)</f>
        <v>0.94366197183098588</v>
      </c>
      <c r="M80" s="84">
        <v>80</v>
      </c>
      <c r="N80" s="87">
        <f t="shared" si="8"/>
        <v>0.97560975609756095</v>
      </c>
      <c r="O80" s="87">
        <f t="shared" si="9"/>
        <v>2.4390243902439046E-2</v>
      </c>
      <c r="P80" s="32"/>
      <c r="Q80" s="32"/>
      <c r="R80" s="32"/>
    </row>
    <row r="81" spans="1:18" ht="15.75" customHeight="1">
      <c r="A81" s="75">
        <v>2201</v>
      </c>
      <c r="B81" s="77"/>
      <c r="C81" s="77"/>
      <c r="D81" s="77"/>
      <c r="E81" s="77"/>
      <c r="F81" s="77"/>
      <c r="G81" s="77">
        <v>65</v>
      </c>
      <c r="H81" s="78">
        <v>58</v>
      </c>
      <c r="I81" s="81"/>
      <c r="J81" s="5"/>
      <c r="K81" s="82"/>
      <c r="L81" s="86">
        <f>IF(G81=0,"",G81/F80)</f>
        <v>0.97014925373134331</v>
      </c>
      <c r="M81" s="88">
        <v>80</v>
      </c>
      <c r="N81" s="87">
        <f t="shared" si="8"/>
        <v>1</v>
      </c>
      <c r="O81" s="87">
        <f t="shared" si="9"/>
        <v>0</v>
      </c>
      <c r="P81" s="32"/>
      <c r="Q81" s="32"/>
      <c r="R81" s="32"/>
    </row>
    <row r="82" spans="1:18" ht="15.75" customHeight="1">
      <c r="A82" s="75">
        <v>2202</v>
      </c>
      <c r="B82" s="77"/>
      <c r="C82" s="77"/>
      <c r="D82" s="77"/>
      <c r="E82" s="77"/>
      <c r="F82" s="77"/>
      <c r="G82" s="77">
        <v>7</v>
      </c>
      <c r="H82" s="108">
        <v>4</v>
      </c>
      <c r="I82" s="81"/>
      <c r="J82" s="5"/>
      <c r="K82" s="32"/>
      <c r="L82" s="90"/>
      <c r="M82" s="88">
        <v>12</v>
      </c>
      <c r="N82" s="91"/>
      <c r="O82" s="92"/>
      <c r="P82" s="32"/>
      <c r="Q82" s="32"/>
      <c r="R82" s="32"/>
    </row>
    <row r="83" spans="1:18" ht="15.75" customHeight="1">
      <c r="A83" s="89" t="s">
        <v>136</v>
      </c>
      <c r="B83" s="77"/>
      <c r="C83" s="77"/>
      <c r="D83" s="77"/>
      <c r="E83" s="77"/>
      <c r="F83" s="77"/>
      <c r="G83" s="77">
        <v>7</v>
      </c>
      <c r="H83" s="78">
        <v>6</v>
      </c>
      <c r="I83" s="81"/>
      <c r="J83" s="5"/>
      <c r="K83" s="32"/>
      <c r="L83" s="90"/>
      <c r="M83" s="88">
        <v>7</v>
      </c>
      <c r="N83" s="91"/>
      <c r="O83" s="92"/>
      <c r="P83" s="32"/>
      <c r="Q83" s="32"/>
      <c r="R83" s="32"/>
    </row>
    <row r="84" spans="1:18" ht="15.75" customHeight="1">
      <c r="A84" s="89" t="s">
        <v>120</v>
      </c>
      <c r="B84" s="77"/>
      <c r="C84" s="77"/>
      <c r="D84" s="77"/>
      <c r="E84" s="77"/>
      <c r="F84" s="77"/>
      <c r="G84" s="77">
        <v>1</v>
      </c>
      <c r="H84" s="78">
        <v>1</v>
      </c>
      <c r="I84" s="81"/>
      <c r="J84" s="5"/>
      <c r="K84" s="32"/>
      <c r="L84" s="90"/>
      <c r="M84" s="88">
        <v>1</v>
      </c>
      <c r="N84" s="91"/>
      <c r="O84" s="92"/>
      <c r="P84" s="32"/>
      <c r="Q84" s="32"/>
      <c r="R84" s="32"/>
    </row>
    <row r="85" spans="1:18" ht="15.75" customHeight="1">
      <c r="A85" s="89"/>
      <c r="B85" s="77"/>
      <c r="C85" s="77"/>
      <c r="D85" s="77"/>
      <c r="E85" s="77"/>
      <c r="F85" s="77"/>
      <c r="G85" s="77"/>
      <c r="H85" s="78"/>
      <c r="I85" s="93"/>
      <c r="J85" s="70"/>
      <c r="K85" s="69"/>
      <c r="L85" s="94"/>
      <c r="M85" s="88"/>
      <c r="N85" s="95"/>
      <c r="O85" s="96"/>
      <c r="P85" s="32"/>
      <c r="Q85" s="32"/>
      <c r="R85" s="32"/>
    </row>
    <row r="86" spans="1:18" ht="18" customHeight="1">
      <c r="A86" s="31"/>
      <c r="B86" s="190" t="s">
        <v>114</v>
      </c>
      <c r="C86" s="182"/>
      <c r="D86" s="182"/>
      <c r="E86" s="182"/>
      <c r="F86" s="182"/>
      <c r="G86" s="191"/>
      <c r="H86" s="97">
        <f>SUM(H76:H85)</f>
        <v>69</v>
      </c>
      <c r="I86" s="98">
        <f>IF(H81=0,"",H81/B76)</f>
        <v>0.60416666666666663</v>
      </c>
      <c r="J86" s="98">
        <f>IF(H86=0,"",H86/B76)</f>
        <v>0.71875</v>
      </c>
      <c r="K86" s="98">
        <f>J86-I86</f>
        <v>0.11458333333333337</v>
      </c>
      <c r="L86" s="5"/>
      <c r="M86" s="32"/>
      <c r="N86" s="23"/>
      <c r="O86" s="5"/>
      <c r="P86" s="32"/>
      <c r="Q86" s="32"/>
      <c r="R86" s="32"/>
    </row>
    <row r="87" spans="1:18" ht="12.75" customHeight="1">
      <c r="A87" s="32"/>
      <c r="B87" s="32"/>
      <c r="C87" s="32"/>
      <c r="D87" s="32"/>
      <c r="E87" s="32"/>
      <c r="F87" s="32"/>
      <c r="G87" s="32"/>
      <c r="H87" s="32"/>
      <c r="I87" s="5"/>
      <c r="J87" s="5"/>
      <c r="K87" s="32"/>
      <c r="L87" s="5"/>
      <c r="M87" s="32"/>
      <c r="N87" s="32"/>
      <c r="O87" s="32"/>
      <c r="P87" s="32"/>
      <c r="Q87" s="32"/>
      <c r="R87" s="32"/>
    </row>
    <row r="88" spans="1:18" ht="12.75" customHeight="1">
      <c r="A88" s="32"/>
      <c r="B88" s="32"/>
      <c r="C88" s="32"/>
      <c r="D88" s="32"/>
      <c r="E88" s="32"/>
      <c r="F88" s="32"/>
      <c r="G88" s="32"/>
      <c r="H88" s="32"/>
      <c r="I88" s="5"/>
      <c r="J88" s="5"/>
      <c r="K88" s="32"/>
      <c r="L88" s="5"/>
      <c r="M88" s="32"/>
      <c r="N88" s="32"/>
      <c r="O88" s="32"/>
      <c r="P88" s="32"/>
      <c r="Q88" s="32"/>
      <c r="R88" s="32"/>
    </row>
    <row r="89" spans="1:18" ht="26.25" customHeight="1">
      <c r="A89" s="4"/>
      <c r="B89" s="178" t="s">
        <v>99</v>
      </c>
      <c r="C89" s="179"/>
      <c r="D89" s="179"/>
      <c r="E89" s="179"/>
      <c r="F89" s="179"/>
      <c r="G89" s="179"/>
      <c r="H89" s="73">
        <v>2002</v>
      </c>
      <c r="I89" s="74"/>
      <c r="J89" s="74"/>
      <c r="K89" s="74"/>
      <c r="L89" s="74"/>
      <c r="M89" s="74"/>
      <c r="N89" s="32"/>
      <c r="O89" s="32"/>
      <c r="P89" s="32"/>
      <c r="Q89" s="32"/>
      <c r="R89" s="32"/>
    </row>
    <row r="90" spans="1:18" ht="20.25" customHeight="1">
      <c r="A90" s="180" t="s">
        <v>9</v>
      </c>
      <c r="B90" s="181" t="s">
        <v>100</v>
      </c>
      <c r="C90" s="182"/>
      <c r="D90" s="182"/>
      <c r="E90" s="182"/>
      <c r="F90" s="182"/>
      <c r="G90" s="191"/>
      <c r="H90" s="183" t="s">
        <v>10</v>
      </c>
      <c r="I90" s="177" t="s">
        <v>2</v>
      </c>
      <c r="J90" s="177" t="s">
        <v>3</v>
      </c>
      <c r="K90" s="184" t="s">
        <v>4</v>
      </c>
      <c r="L90" s="177" t="s">
        <v>5</v>
      </c>
      <c r="M90" s="175" t="s">
        <v>6</v>
      </c>
      <c r="N90" s="175" t="s">
        <v>7</v>
      </c>
      <c r="O90" s="177" t="s">
        <v>8</v>
      </c>
      <c r="P90" s="32"/>
      <c r="Q90" s="32"/>
      <c r="R90" s="32"/>
    </row>
    <row r="91" spans="1:18" ht="15.75" customHeight="1">
      <c r="A91" s="176"/>
      <c r="B91" s="75" t="s">
        <v>101</v>
      </c>
      <c r="C91" s="75" t="s">
        <v>102</v>
      </c>
      <c r="D91" s="75" t="s">
        <v>103</v>
      </c>
      <c r="E91" s="75" t="s">
        <v>104</v>
      </c>
      <c r="F91" s="75" t="s">
        <v>105</v>
      </c>
      <c r="G91" s="75" t="s">
        <v>106</v>
      </c>
      <c r="H91" s="176"/>
      <c r="I91" s="176"/>
      <c r="J91" s="176"/>
      <c r="K91" s="176"/>
      <c r="L91" s="176"/>
      <c r="M91" s="176"/>
      <c r="N91" s="176"/>
      <c r="O91" s="176"/>
      <c r="P91" s="32"/>
      <c r="Q91" s="32"/>
      <c r="R91" s="32"/>
    </row>
    <row r="92" spans="1:18" ht="15.75" customHeight="1">
      <c r="A92" s="75">
        <v>2002</v>
      </c>
      <c r="B92" s="77">
        <v>124</v>
      </c>
      <c r="C92" s="77"/>
      <c r="D92" s="77"/>
      <c r="E92" s="77"/>
      <c r="F92" s="77"/>
      <c r="G92" s="77"/>
      <c r="H92" s="78"/>
      <c r="I92" s="79"/>
      <c r="J92" s="47"/>
      <c r="K92" s="48"/>
      <c r="L92" s="17"/>
      <c r="M92" s="80">
        <f>B92</f>
        <v>124</v>
      </c>
      <c r="N92" s="43"/>
      <c r="O92" s="17"/>
      <c r="P92" s="32"/>
      <c r="Q92" s="32"/>
      <c r="R92" s="32"/>
    </row>
    <row r="93" spans="1:18" ht="15.75" customHeight="1">
      <c r="A93" s="75">
        <v>2101</v>
      </c>
      <c r="B93" s="77"/>
      <c r="C93" s="77">
        <v>111</v>
      </c>
      <c r="D93" s="77"/>
      <c r="E93" s="77"/>
      <c r="F93" s="77"/>
      <c r="G93" s="77"/>
      <c r="H93" s="78"/>
      <c r="I93" s="81"/>
      <c r="J93" s="5"/>
      <c r="K93" s="82"/>
      <c r="L93" s="83">
        <f>IF(C93=0,"",C93/B92)</f>
        <v>0.89516129032258063</v>
      </c>
      <c r="M93" s="84">
        <v>111</v>
      </c>
      <c r="N93" s="85">
        <f t="shared" ref="N93:N97" si="10">IF(M93=0,"",M93/M92)</f>
        <v>0.89516129032258063</v>
      </c>
      <c r="O93" s="85">
        <f t="shared" ref="O93:O97" si="11">IF(M93=0,"",100%-N93)</f>
        <v>0.10483870967741937</v>
      </c>
      <c r="P93" s="32"/>
      <c r="Q93" s="32"/>
      <c r="R93" s="32"/>
    </row>
    <row r="94" spans="1:18" ht="15.75" customHeight="1">
      <c r="A94" s="75">
        <v>2102</v>
      </c>
      <c r="B94" s="77"/>
      <c r="C94" s="77"/>
      <c r="D94" s="77">
        <v>103</v>
      </c>
      <c r="E94" s="77"/>
      <c r="F94" s="77"/>
      <c r="G94" s="77"/>
      <c r="H94" s="78"/>
      <c r="I94" s="81"/>
      <c r="J94" s="5"/>
      <c r="K94" s="82"/>
      <c r="L94" s="86">
        <f>IF(D94=0,"",D94/C93)</f>
        <v>0.92792792792792789</v>
      </c>
      <c r="M94" s="84">
        <v>107</v>
      </c>
      <c r="N94" s="87">
        <f t="shared" si="10"/>
        <v>0.963963963963964</v>
      </c>
      <c r="O94" s="87">
        <f t="shared" si="11"/>
        <v>3.6036036036036001E-2</v>
      </c>
      <c r="P94" s="159">
        <f>M94/M92</f>
        <v>0.86290322580645162</v>
      </c>
      <c r="Q94" s="32"/>
      <c r="R94" s="32"/>
    </row>
    <row r="95" spans="1:18" ht="15.75" customHeight="1">
      <c r="A95" s="75">
        <v>2201</v>
      </c>
      <c r="B95" s="77"/>
      <c r="C95" s="77"/>
      <c r="D95" s="77"/>
      <c r="E95" s="77">
        <v>97</v>
      </c>
      <c r="F95" s="77"/>
      <c r="G95" s="77"/>
      <c r="H95" s="78"/>
      <c r="I95" s="81"/>
      <c r="J95" s="5"/>
      <c r="K95" s="82"/>
      <c r="L95" s="86">
        <f>IF(E95=0,"",E95/D94)</f>
        <v>0.94174757281553401</v>
      </c>
      <c r="M95" s="84">
        <v>103</v>
      </c>
      <c r="N95" s="87">
        <f t="shared" si="10"/>
        <v>0.96261682242990654</v>
      </c>
      <c r="O95" s="87">
        <f t="shared" si="11"/>
        <v>3.7383177570093462E-2</v>
      </c>
      <c r="P95" s="32"/>
      <c r="Q95" s="32"/>
      <c r="R95" s="32"/>
    </row>
    <row r="96" spans="1:18" ht="15.75" customHeight="1">
      <c r="A96" s="75">
        <v>2202</v>
      </c>
      <c r="B96" s="77"/>
      <c r="C96" s="77"/>
      <c r="D96" s="77"/>
      <c r="E96" s="77"/>
      <c r="F96" s="77">
        <v>91</v>
      </c>
      <c r="G96" s="77"/>
      <c r="H96" s="78"/>
      <c r="I96" s="81"/>
      <c r="J96" s="5"/>
      <c r="K96" s="82"/>
      <c r="L96" s="86">
        <f>IF(F96=0,"",F96/E95)</f>
        <v>0.93814432989690721</v>
      </c>
      <c r="M96" s="84">
        <v>96</v>
      </c>
      <c r="N96" s="87">
        <f t="shared" si="10"/>
        <v>0.93203883495145634</v>
      </c>
      <c r="O96" s="87">
        <f t="shared" si="11"/>
        <v>6.7961165048543659E-2</v>
      </c>
      <c r="P96" s="32"/>
      <c r="Q96" s="32"/>
      <c r="R96" s="32"/>
    </row>
    <row r="97" spans="1:18" ht="15.75" customHeight="1">
      <c r="A97" s="75">
        <v>2301</v>
      </c>
      <c r="B97" s="77"/>
      <c r="C97" s="77"/>
      <c r="D97" s="77"/>
      <c r="E97" s="77"/>
      <c r="F97" s="77"/>
      <c r="G97" s="77">
        <v>91</v>
      </c>
      <c r="H97" s="78">
        <v>84</v>
      </c>
      <c r="I97" s="81"/>
      <c r="J97" s="5"/>
      <c r="K97" s="82"/>
      <c r="L97" s="86">
        <f>IF(G97=0,"",G97/F96)</f>
        <v>1</v>
      </c>
      <c r="M97" s="88">
        <v>94</v>
      </c>
      <c r="N97" s="87">
        <f t="shared" si="10"/>
        <v>0.97916666666666663</v>
      </c>
      <c r="O97" s="87">
        <f t="shared" si="11"/>
        <v>2.083333333333337E-2</v>
      </c>
      <c r="P97" s="32"/>
      <c r="Q97" s="32"/>
      <c r="R97" s="32"/>
    </row>
    <row r="98" spans="1:18" ht="15.75" customHeight="1">
      <c r="A98" s="89" t="s">
        <v>120</v>
      </c>
      <c r="B98" s="77"/>
      <c r="C98" s="77"/>
      <c r="D98" s="77"/>
      <c r="E98" s="77"/>
      <c r="F98" s="77"/>
      <c r="G98" s="77">
        <v>7</v>
      </c>
      <c r="H98" s="78">
        <v>2</v>
      </c>
      <c r="I98" s="81"/>
      <c r="J98" s="5"/>
      <c r="K98" s="32"/>
      <c r="L98" s="90"/>
      <c r="M98" s="88">
        <v>7</v>
      </c>
      <c r="N98" s="91"/>
      <c r="O98" s="92"/>
      <c r="P98" s="32"/>
      <c r="Q98" s="32"/>
      <c r="R98" s="32"/>
    </row>
    <row r="99" spans="1:18" ht="15.75" customHeight="1">
      <c r="A99" s="89" t="s">
        <v>137</v>
      </c>
      <c r="B99" s="77"/>
      <c r="C99" s="77"/>
      <c r="D99" s="77"/>
      <c r="E99" s="77"/>
      <c r="F99" s="77"/>
      <c r="G99" s="77">
        <v>4</v>
      </c>
      <c r="H99" s="78">
        <v>2</v>
      </c>
      <c r="I99" s="81"/>
      <c r="J99" s="5"/>
      <c r="K99" s="32"/>
      <c r="L99" s="90"/>
      <c r="M99" s="88">
        <v>4</v>
      </c>
      <c r="N99" s="91"/>
      <c r="O99" s="92"/>
      <c r="P99" s="32"/>
      <c r="Q99" s="32"/>
      <c r="R99" s="32"/>
    </row>
    <row r="100" spans="1:18" ht="15.75" customHeight="1">
      <c r="A100" s="89" t="s">
        <v>128</v>
      </c>
      <c r="B100" s="77"/>
      <c r="C100" s="77"/>
      <c r="D100" s="77"/>
      <c r="E100" s="77"/>
      <c r="F100" s="77"/>
      <c r="G100" s="77">
        <v>1</v>
      </c>
      <c r="H100" s="78">
        <v>1</v>
      </c>
      <c r="I100" s="81"/>
      <c r="J100" s="5"/>
      <c r="K100" s="32"/>
      <c r="L100" s="90"/>
      <c r="M100" s="88">
        <v>1</v>
      </c>
      <c r="N100" s="91"/>
      <c r="O100" s="92"/>
      <c r="P100" s="32"/>
      <c r="Q100" s="32"/>
      <c r="R100" s="32"/>
    </row>
    <row r="101" spans="1:18" ht="15.75" customHeight="1">
      <c r="A101" s="89"/>
      <c r="B101" s="77"/>
      <c r="C101" s="77"/>
      <c r="D101" s="77"/>
      <c r="E101" s="77"/>
      <c r="F101" s="77"/>
      <c r="G101" s="77"/>
      <c r="H101" s="78"/>
      <c r="I101" s="93"/>
      <c r="J101" s="70"/>
      <c r="K101" s="69"/>
      <c r="L101" s="94"/>
      <c r="M101" s="88"/>
      <c r="N101" s="95"/>
      <c r="O101" s="96"/>
      <c r="P101" s="32"/>
      <c r="Q101" s="32"/>
      <c r="R101" s="32"/>
    </row>
    <row r="102" spans="1:18" ht="18" customHeight="1">
      <c r="A102" s="31"/>
      <c r="B102" s="190" t="s">
        <v>114</v>
      </c>
      <c r="C102" s="182"/>
      <c r="D102" s="182"/>
      <c r="E102" s="182"/>
      <c r="F102" s="182"/>
      <c r="G102" s="191"/>
      <c r="H102" s="97">
        <f>SUM(H92:H101)</f>
        <v>89</v>
      </c>
      <c r="I102" s="98">
        <f>IF(H97=0,"",H97/B92)</f>
        <v>0.67741935483870963</v>
      </c>
      <c r="J102" s="98">
        <f>IF(H102=0,"",H102/B92)</f>
        <v>0.717741935483871</v>
      </c>
      <c r="K102" s="98">
        <f>J102-I102</f>
        <v>4.0322580645161366E-2</v>
      </c>
      <c r="L102" s="5"/>
      <c r="M102" s="32"/>
      <c r="N102" s="23"/>
      <c r="O102" s="5"/>
      <c r="P102" s="32"/>
      <c r="Q102" s="32"/>
      <c r="R102" s="32"/>
    </row>
    <row r="103" spans="1:18" ht="12.75" customHeight="1"/>
    <row r="104" spans="1:18" ht="12.75" customHeight="1"/>
    <row r="105" spans="1:18" ht="26.25" customHeight="1">
      <c r="A105" s="4"/>
      <c r="B105" s="178" t="s">
        <v>99</v>
      </c>
      <c r="C105" s="179"/>
      <c r="D105" s="179"/>
      <c r="E105" s="179"/>
      <c r="F105" s="179"/>
      <c r="G105" s="179"/>
      <c r="H105" s="73">
        <v>2102</v>
      </c>
      <c r="I105" s="74"/>
      <c r="J105" s="74"/>
      <c r="K105" s="74"/>
      <c r="L105" s="74"/>
      <c r="M105" s="74"/>
      <c r="N105" s="32"/>
      <c r="O105" s="32"/>
      <c r="P105" s="32"/>
    </row>
    <row r="106" spans="1:18" ht="20.25" customHeight="1">
      <c r="A106" s="180" t="s">
        <v>9</v>
      </c>
      <c r="B106" s="181" t="s">
        <v>100</v>
      </c>
      <c r="C106" s="182"/>
      <c r="D106" s="182"/>
      <c r="E106" s="182"/>
      <c r="F106" s="182"/>
      <c r="G106" s="191"/>
      <c r="H106" s="183" t="s">
        <v>10</v>
      </c>
      <c r="I106" s="177" t="s">
        <v>2</v>
      </c>
      <c r="J106" s="177" t="s">
        <v>3</v>
      </c>
      <c r="K106" s="184" t="s">
        <v>4</v>
      </c>
      <c r="L106" s="177" t="s">
        <v>5</v>
      </c>
      <c r="M106" s="175" t="s">
        <v>6</v>
      </c>
      <c r="N106" s="175" t="s">
        <v>7</v>
      </c>
      <c r="O106" s="177" t="s">
        <v>8</v>
      </c>
      <c r="P106" s="32"/>
    </row>
    <row r="107" spans="1:18" ht="15.75" customHeight="1">
      <c r="A107" s="176"/>
      <c r="B107" s="75" t="s">
        <v>101</v>
      </c>
      <c r="C107" s="75" t="s">
        <v>102</v>
      </c>
      <c r="D107" s="75" t="s">
        <v>103</v>
      </c>
      <c r="E107" s="75" t="s">
        <v>104</v>
      </c>
      <c r="F107" s="75" t="s">
        <v>105</v>
      </c>
      <c r="G107" s="75" t="s">
        <v>106</v>
      </c>
      <c r="H107" s="176"/>
      <c r="I107" s="176"/>
      <c r="J107" s="176"/>
      <c r="K107" s="176"/>
      <c r="L107" s="176"/>
      <c r="M107" s="176"/>
      <c r="N107" s="176"/>
      <c r="O107" s="176"/>
      <c r="P107" s="32"/>
    </row>
    <row r="108" spans="1:18" ht="15.75" customHeight="1">
      <c r="A108" s="75">
        <v>2102</v>
      </c>
      <c r="B108" s="77">
        <v>145</v>
      </c>
      <c r="C108" s="77"/>
      <c r="D108" s="77"/>
      <c r="E108" s="77"/>
      <c r="F108" s="77"/>
      <c r="G108" s="77"/>
      <c r="H108" s="78"/>
      <c r="I108" s="79"/>
      <c r="J108" s="47"/>
      <c r="K108" s="48"/>
      <c r="L108" s="17"/>
      <c r="M108" s="80">
        <f>B108</f>
        <v>145</v>
      </c>
      <c r="N108" s="43"/>
      <c r="O108" s="17"/>
      <c r="P108" s="32"/>
    </row>
    <row r="109" spans="1:18" ht="15.75" customHeight="1">
      <c r="A109" s="75">
        <v>2201</v>
      </c>
      <c r="B109" s="77"/>
      <c r="C109" s="77">
        <v>121</v>
      </c>
      <c r="D109" s="77"/>
      <c r="E109" s="77"/>
      <c r="F109" s="77"/>
      <c r="G109" s="77"/>
      <c r="H109" s="78"/>
      <c r="I109" s="81"/>
      <c r="J109" s="5"/>
      <c r="K109" s="82"/>
      <c r="L109" s="83">
        <f>IF(C109=0,"",C109/B108)</f>
        <v>0.83448275862068966</v>
      </c>
      <c r="M109" s="84">
        <v>122</v>
      </c>
      <c r="N109" s="85">
        <f t="shared" ref="N109:N113" si="12">IF(M109=0,"",M109/M108)</f>
        <v>0.8413793103448276</v>
      </c>
      <c r="O109" s="85">
        <f t="shared" ref="O109:O113" si="13">IF(M109=0,"",100%-N109)</f>
        <v>0.1586206896551724</v>
      </c>
      <c r="P109" s="32"/>
    </row>
    <row r="110" spans="1:18" ht="15.75" customHeight="1">
      <c r="A110" s="75">
        <v>2202</v>
      </c>
      <c r="B110" s="77"/>
      <c r="C110" s="77"/>
      <c r="D110" s="77">
        <v>105</v>
      </c>
      <c r="E110" s="77"/>
      <c r="F110" s="77"/>
      <c r="G110" s="77"/>
      <c r="H110" s="78"/>
      <c r="I110" s="81"/>
      <c r="J110" s="5"/>
      <c r="K110" s="82"/>
      <c r="L110" s="86">
        <f>IF(D110=0,"",D110/C109)</f>
        <v>0.86776859504132231</v>
      </c>
      <c r="M110" s="84">
        <v>112</v>
      </c>
      <c r="N110" s="87">
        <f t="shared" si="12"/>
        <v>0.91803278688524592</v>
      </c>
      <c r="O110" s="87">
        <f t="shared" si="13"/>
        <v>8.1967213114754078E-2</v>
      </c>
      <c r="P110" s="11">
        <f>M110/M108</f>
        <v>0.77241379310344827</v>
      </c>
    </row>
    <row r="111" spans="1:18" ht="15.75" customHeight="1">
      <c r="A111" s="75">
        <v>2301</v>
      </c>
      <c r="B111" s="77"/>
      <c r="C111" s="77"/>
      <c r="D111" s="77"/>
      <c r="E111" s="77">
        <v>105</v>
      </c>
      <c r="F111" s="77"/>
      <c r="G111" s="77"/>
      <c r="H111" s="78"/>
      <c r="I111" s="81"/>
      <c r="J111" s="5"/>
      <c r="K111" s="82"/>
      <c r="L111" s="86">
        <f>IF(E111=0,"",E111/D110)</f>
        <v>1</v>
      </c>
      <c r="M111" s="84">
        <v>112</v>
      </c>
      <c r="N111" s="87">
        <f t="shared" si="12"/>
        <v>1</v>
      </c>
      <c r="O111" s="87">
        <f t="shared" si="13"/>
        <v>0</v>
      </c>
      <c r="P111" s="32"/>
    </row>
    <row r="112" spans="1:18" ht="15.75" customHeight="1">
      <c r="A112" s="75">
        <v>2302</v>
      </c>
      <c r="B112" s="77"/>
      <c r="C112" s="77"/>
      <c r="D112" s="77"/>
      <c r="E112" s="77"/>
      <c r="F112" s="77">
        <v>103</v>
      </c>
      <c r="G112" s="77"/>
      <c r="H112" s="78"/>
      <c r="I112" s="81"/>
      <c r="J112" s="5"/>
      <c r="K112" s="82"/>
      <c r="L112" s="86">
        <f>IF(F112=0,"",F112/E111)</f>
        <v>0.98095238095238091</v>
      </c>
      <c r="M112" s="84">
        <v>107</v>
      </c>
      <c r="N112" s="87">
        <f t="shared" si="12"/>
        <v>0.9553571428571429</v>
      </c>
      <c r="O112" s="87">
        <f t="shared" si="13"/>
        <v>4.4642857142857095E-2</v>
      </c>
      <c r="P112" s="32"/>
    </row>
    <row r="113" spans="1:16" ht="15.75" customHeight="1">
      <c r="A113" s="75">
        <v>2401</v>
      </c>
      <c r="B113" s="77"/>
      <c r="C113" s="77"/>
      <c r="D113" s="77"/>
      <c r="E113" s="77"/>
      <c r="F113" s="77"/>
      <c r="G113" s="77">
        <v>103</v>
      </c>
      <c r="H113" s="78">
        <v>91</v>
      </c>
      <c r="I113" s="81"/>
      <c r="J113" s="5"/>
      <c r="K113" s="82"/>
      <c r="L113" s="86">
        <f>IF(G113=0,"",G113/F112)</f>
        <v>1</v>
      </c>
      <c r="M113" s="88">
        <v>107</v>
      </c>
      <c r="N113" s="87">
        <f t="shared" si="12"/>
        <v>1</v>
      </c>
      <c r="O113" s="87">
        <f t="shared" si="13"/>
        <v>0</v>
      </c>
      <c r="P113" s="32"/>
    </row>
    <row r="114" spans="1:16" ht="15.75" customHeight="1">
      <c r="A114" s="89" t="s">
        <v>128</v>
      </c>
      <c r="B114" s="77"/>
      <c r="C114" s="77"/>
      <c r="D114" s="77"/>
      <c r="E114" s="77"/>
      <c r="F114" s="77"/>
      <c r="G114" s="77">
        <v>7</v>
      </c>
      <c r="H114" s="78">
        <v>4</v>
      </c>
      <c r="I114" s="81"/>
      <c r="J114" s="5"/>
      <c r="K114" s="32"/>
      <c r="L114" s="90"/>
      <c r="M114" s="88">
        <v>7</v>
      </c>
      <c r="N114" s="91"/>
      <c r="O114" s="92"/>
      <c r="P114" s="32"/>
    </row>
    <row r="115" spans="1:16" ht="15.75" customHeight="1">
      <c r="A115" s="89"/>
      <c r="B115" s="77"/>
      <c r="C115" s="77"/>
      <c r="D115" s="77"/>
      <c r="E115" s="77"/>
      <c r="F115" s="77"/>
      <c r="G115" s="77"/>
      <c r="H115" s="78"/>
      <c r="I115" s="81"/>
      <c r="J115" s="5"/>
      <c r="K115" s="32"/>
      <c r="L115" s="90"/>
      <c r="M115" s="88"/>
      <c r="N115" s="91"/>
      <c r="O115" s="92"/>
      <c r="P115" s="32"/>
    </row>
    <row r="116" spans="1:16" ht="15.75" customHeight="1">
      <c r="A116" s="89"/>
      <c r="B116" s="77"/>
      <c r="C116" s="77"/>
      <c r="D116" s="77"/>
      <c r="E116" s="77"/>
      <c r="F116" s="77"/>
      <c r="G116" s="77"/>
      <c r="H116" s="78"/>
      <c r="I116" s="81"/>
      <c r="J116" s="5"/>
      <c r="K116" s="32"/>
      <c r="L116" s="90"/>
      <c r="M116" s="88"/>
      <c r="N116" s="91"/>
      <c r="O116" s="92"/>
      <c r="P116" s="32"/>
    </row>
    <row r="117" spans="1:16" ht="15.75" customHeight="1">
      <c r="A117" s="89"/>
      <c r="B117" s="77"/>
      <c r="C117" s="77"/>
      <c r="D117" s="77"/>
      <c r="E117" s="77"/>
      <c r="F117" s="77"/>
      <c r="G117" s="77"/>
      <c r="H117" s="78"/>
      <c r="I117" s="93"/>
      <c r="J117" s="70"/>
      <c r="K117" s="69"/>
      <c r="L117" s="94"/>
      <c r="M117" s="88"/>
      <c r="N117" s="95"/>
      <c r="O117" s="96"/>
      <c r="P117" s="32"/>
    </row>
    <row r="118" spans="1:16" ht="18" customHeight="1">
      <c r="A118" s="31"/>
      <c r="B118" s="190" t="s">
        <v>114</v>
      </c>
      <c r="C118" s="182"/>
      <c r="D118" s="182"/>
      <c r="E118" s="182"/>
      <c r="F118" s="182"/>
      <c r="G118" s="191"/>
      <c r="H118" s="97">
        <f>SUM(H108:H117)</f>
        <v>95</v>
      </c>
      <c r="I118" s="98">
        <f>IF(H113=0,"",H113/B108)</f>
        <v>0.62758620689655176</v>
      </c>
      <c r="J118" s="98">
        <f>IF(H118=0,"",H118/B108)</f>
        <v>0.65517241379310343</v>
      </c>
      <c r="K118" s="98">
        <f>J118-I118</f>
        <v>2.7586206896551668E-2</v>
      </c>
      <c r="L118" s="5"/>
      <c r="M118" s="32"/>
      <c r="N118" s="23"/>
      <c r="O118" s="5"/>
      <c r="P118" s="32"/>
    </row>
    <row r="119" spans="1:16" ht="12.75" customHeight="1"/>
    <row r="120" spans="1:16" ht="12.75" customHeight="1"/>
    <row r="121" spans="1:16" ht="26.25">
      <c r="A121" s="4"/>
      <c r="B121" s="178" t="s">
        <v>99</v>
      </c>
      <c r="C121" s="179"/>
      <c r="D121" s="179"/>
      <c r="E121" s="179"/>
      <c r="F121" s="179"/>
      <c r="G121" s="179"/>
      <c r="H121" s="73">
        <v>2202</v>
      </c>
      <c r="I121" s="74"/>
      <c r="J121" s="74"/>
      <c r="K121" s="74"/>
      <c r="L121" s="74"/>
      <c r="M121" s="74"/>
      <c r="N121" s="32"/>
      <c r="O121" s="32"/>
      <c r="P121" s="32"/>
    </row>
    <row r="122" spans="1:16" ht="20.25">
      <c r="A122" s="180" t="s">
        <v>9</v>
      </c>
      <c r="B122" s="181" t="s">
        <v>100</v>
      </c>
      <c r="C122" s="182"/>
      <c r="D122" s="182"/>
      <c r="E122" s="182"/>
      <c r="F122" s="182"/>
      <c r="G122" s="191"/>
      <c r="H122" s="183" t="s">
        <v>10</v>
      </c>
      <c r="I122" s="177" t="s">
        <v>2</v>
      </c>
      <c r="J122" s="177" t="s">
        <v>3</v>
      </c>
      <c r="K122" s="184" t="s">
        <v>4</v>
      </c>
      <c r="L122" s="177" t="s">
        <v>5</v>
      </c>
      <c r="M122" s="175" t="s">
        <v>6</v>
      </c>
      <c r="N122" s="175" t="s">
        <v>7</v>
      </c>
      <c r="O122" s="177" t="s">
        <v>8</v>
      </c>
      <c r="P122" s="32"/>
    </row>
    <row r="123" spans="1:16" ht="15.75">
      <c r="A123" s="176"/>
      <c r="B123" s="75" t="s">
        <v>101</v>
      </c>
      <c r="C123" s="75" t="s">
        <v>102</v>
      </c>
      <c r="D123" s="75" t="s">
        <v>103</v>
      </c>
      <c r="E123" s="75" t="s">
        <v>104</v>
      </c>
      <c r="F123" s="75" t="s">
        <v>105</v>
      </c>
      <c r="G123" s="75" t="s">
        <v>106</v>
      </c>
      <c r="H123" s="176"/>
      <c r="I123" s="176"/>
      <c r="J123" s="176"/>
      <c r="K123" s="176"/>
      <c r="L123" s="176"/>
      <c r="M123" s="176"/>
      <c r="N123" s="176"/>
      <c r="O123" s="176"/>
      <c r="P123" s="32"/>
    </row>
    <row r="124" spans="1:16" ht="15.75">
      <c r="A124" s="75">
        <v>2202</v>
      </c>
      <c r="B124" s="77">
        <v>109</v>
      </c>
      <c r="C124" s="77"/>
      <c r="D124" s="77"/>
      <c r="E124" s="77"/>
      <c r="F124" s="77"/>
      <c r="G124" s="77"/>
      <c r="H124" s="78"/>
      <c r="I124" s="79"/>
      <c r="J124" s="47"/>
      <c r="K124" s="48"/>
      <c r="L124" s="17"/>
      <c r="M124" s="80">
        <f>B124</f>
        <v>109</v>
      </c>
      <c r="N124" s="43"/>
      <c r="O124" s="17"/>
      <c r="P124" s="32"/>
    </row>
    <row r="125" spans="1:16" ht="15.75">
      <c r="A125" s="75">
        <v>2301</v>
      </c>
      <c r="B125" s="77"/>
      <c r="C125" s="77">
        <v>101</v>
      </c>
      <c r="D125" s="77"/>
      <c r="E125" s="77"/>
      <c r="F125" s="77"/>
      <c r="G125" s="77"/>
      <c r="H125" s="78"/>
      <c r="I125" s="81"/>
      <c r="J125" s="5"/>
      <c r="K125" s="82"/>
      <c r="L125" s="83">
        <f>IF(C125=0,"",C125/B124)</f>
        <v>0.92660550458715596</v>
      </c>
      <c r="M125" s="84">
        <v>101</v>
      </c>
      <c r="N125" s="85">
        <f t="shared" ref="N125:N129" si="14">IF(M125=0,"",M125/M124)</f>
        <v>0.92660550458715596</v>
      </c>
      <c r="O125" s="85">
        <f t="shared" ref="O125:O129" si="15">IF(M125=0,"",100%-N125)</f>
        <v>7.3394495412844041E-2</v>
      </c>
      <c r="P125" s="32"/>
    </row>
    <row r="126" spans="1:16" ht="15.75">
      <c r="A126" s="75">
        <v>2302</v>
      </c>
      <c r="B126" s="77"/>
      <c r="C126" s="77"/>
      <c r="D126" s="77">
        <v>93</v>
      </c>
      <c r="E126" s="77"/>
      <c r="F126" s="77"/>
      <c r="G126" s="77"/>
      <c r="H126" s="78"/>
      <c r="I126" s="81"/>
      <c r="J126" s="5"/>
      <c r="K126" s="82"/>
      <c r="L126" s="86">
        <f>IF(D126=0,"",D126/C125)</f>
        <v>0.92079207920792083</v>
      </c>
      <c r="M126" s="84">
        <v>93</v>
      </c>
      <c r="N126" s="87">
        <f t="shared" si="14"/>
        <v>0.92079207920792083</v>
      </c>
      <c r="O126" s="87">
        <f t="shared" si="15"/>
        <v>7.9207920792079167E-2</v>
      </c>
      <c r="P126" s="11">
        <f>M126/M124</f>
        <v>0.85321100917431192</v>
      </c>
    </row>
    <row r="127" spans="1:16" ht="15.75">
      <c r="A127" s="75">
        <v>2401</v>
      </c>
      <c r="B127" s="77"/>
      <c r="C127" s="77"/>
      <c r="D127" s="77"/>
      <c r="E127" s="77">
        <v>89</v>
      </c>
      <c r="F127" s="77"/>
      <c r="G127" s="77"/>
      <c r="H127" s="78"/>
      <c r="I127" s="81"/>
      <c r="J127" s="5"/>
      <c r="K127" s="82"/>
      <c r="L127" s="86">
        <f>IF(E127=0,"",E127/D126)</f>
        <v>0.956989247311828</v>
      </c>
      <c r="M127" s="84">
        <v>93</v>
      </c>
      <c r="N127" s="87">
        <f t="shared" si="14"/>
        <v>1</v>
      </c>
      <c r="O127" s="87">
        <f t="shared" si="15"/>
        <v>0</v>
      </c>
      <c r="P127" s="32"/>
    </row>
    <row r="128" spans="1:16" ht="15.75">
      <c r="A128" s="89" t="s">
        <v>128</v>
      </c>
      <c r="B128" s="77"/>
      <c r="C128" s="77"/>
      <c r="D128" s="77"/>
      <c r="E128" s="77"/>
      <c r="F128" s="77">
        <v>89</v>
      </c>
      <c r="G128" s="77"/>
      <c r="H128" s="78"/>
      <c r="I128" s="81"/>
      <c r="J128" s="5"/>
      <c r="K128" s="82"/>
      <c r="L128" s="86">
        <f>IF(F128=0,"",F128/E127)</f>
        <v>1</v>
      </c>
      <c r="M128" s="84">
        <v>90</v>
      </c>
      <c r="N128" s="87">
        <f t="shared" si="14"/>
        <v>0.967741935483871</v>
      </c>
      <c r="O128" s="87">
        <f t="shared" si="15"/>
        <v>3.2258064516129004E-2</v>
      </c>
      <c r="P128" s="32"/>
    </row>
    <row r="129" spans="1:16" ht="15.75">
      <c r="A129" s="89"/>
      <c r="B129" s="77"/>
      <c r="C129" s="77"/>
      <c r="D129" s="77"/>
      <c r="E129" s="77"/>
      <c r="F129" s="77"/>
      <c r="G129" s="77"/>
      <c r="H129" s="78"/>
      <c r="I129" s="81"/>
      <c r="J129" s="5"/>
      <c r="K129" s="82"/>
      <c r="L129" s="86" t="str">
        <f>IF(G129=0,"",G129/F128)</f>
        <v/>
      </c>
      <c r="M129" s="88"/>
      <c r="N129" s="87" t="str">
        <f t="shared" si="14"/>
        <v/>
      </c>
      <c r="O129" s="87" t="str">
        <f t="shared" si="15"/>
        <v/>
      </c>
      <c r="P129" s="32"/>
    </row>
    <row r="130" spans="1:16" ht="12.75">
      <c r="B130" s="77"/>
      <c r="C130" s="77"/>
      <c r="D130" s="77"/>
      <c r="E130" s="77"/>
      <c r="F130" s="77"/>
      <c r="G130" s="77"/>
      <c r="H130" s="78"/>
      <c r="I130" s="81"/>
      <c r="J130" s="5"/>
      <c r="K130" s="32"/>
      <c r="L130" s="90"/>
      <c r="M130" s="88"/>
      <c r="N130" s="91"/>
      <c r="O130" s="92"/>
      <c r="P130" s="32"/>
    </row>
    <row r="131" spans="1:16" ht="12.75">
      <c r="B131" s="77"/>
      <c r="C131" s="77"/>
      <c r="D131" s="77"/>
      <c r="E131" s="77"/>
      <c r="F131" s="77"/>
      <c r="G131" s="77"/>
      <c r="H131" s="78"/>
      <c r="I131" s="81"/>
      <c r="J131" s="5"/>
      <c r="K131" s="32"/>
      <c r="L131" s="90"/>
      <c r="M131" s="88"/>
      <c r="N131" s="91"/>
      <c r="O131" s="92"/>
      <c r="P131" s="32"/>
    </row>
    <row r="132" spans="1:16" ht="15.75">
      <c r="A132" s="89"/>
      <c r="B132" s="77"/>
      <c r="C132" s="77"/>
      <c r="D132" s="77"/>
      <c r="E132" s="77"/>
      <c r="F132" s="77"/>
      <c r="G132" s="77"/>
      <c r="H132" s="78"/>
      <c r="I132" s="81"/>
      <c r="J132" s="5"/>
      <c r="K132" s="32"/>
      <c r="L132" s="90"/>
      <c r="M132" s="88"/>
      <c r="N132" s="91"/>
      <c r="O132" s="92"/>
      <c r="P132" s="32"/>
    </row>
    <row r="133" spans="1:16" ht="15.75">
      <c r="A133" s="89"/>
      <c r="B133" s="77"/>
      <c r="C133" s="77"/>
      <c r="D133" s="77"/>
      <c r="E133" s="77"/>
      <c r="F133" s="77"/>
      <c r="G133" s="77"/>
      <c r="H133" s="78"/>
      <c r="I133" s="93"/>
      <c r="J133" s="70"/>
      <c r="K133" s="69"/>
      <c r="L133" s="94"/>
      <c r="M133" s="88"/>
      <c r="N133" s="95"/>
      <c r="O133" s="96"/>
      <c r="P133" s="32"/>
    </row>
    <row r="134" spans="1:16" ht="18">
      <c r="A134" s="31"/>
      <c r="B134" s="190" t="s">
        <v>114</v>
      </c>
      <c r="C134" s="182"/>
      <c r="D134" s="182"/>
      <c r="E134" s="182"/>
      <c r="F134" s="182"/>
      <c r="G134" s="191"/>
      <c r="H134" s="97">
        <f>SUM(H124:H133)</f>
        <v>0</v>
      </c>
      <c r="I134" s="98" t="str">
        <f>IF(H132=0,"",H132/B124)</f>
        <v/>
      </c>
      <c r="J134" s="98" t="str">
        <f>IF(H134=0,"",H134/B124)</f>
        <v/>
      </c>
      <c r="K134" s="98" t="e">
        <f>J134-I134</f>
        <v>#VALUE!</v>
      </c>
      <c r="L134" s="5"/>
      <c r="M134" s="32"/>
      <c r="N134" s="23"/>
      <c r="O134" s="5"/>
      <c r="P134" s="32"/>
    </row>
    <row r="135" spans="1:16" ht="12.75" customHeight="1"/>
    <row r="136" spans="1:16" ht="12.75" customHeight="1"/>
    <row r="137" spans="1:16" ht="26.25">
      <c r="A137" s="4"/>
      <c r="B137" s="178" t="s">
        <v>99</v>
      </c>
      <c r="C137" s="179"/>
      <c r="D137" s="179"/>
      <c r="E137" s="179"/>
      <c r="F137" s="179"/>
      <c r="G137" s="179"/>
      <c r="H137" s="73">
        <v>2302</v>
      </c>
      <c r="I137" s="74"/>
      <c r="J137" s="74"/>
      <c r="K137" s="74"/>
      <c r="L137" s="74"/>
      <c r="M137" s="74"/>
      <c r="N137" s="32"/>
      <c r="O137" s="32"/>
      <c r="P137" s="32"/>
    </row>
    <row r="138" spans="1:16" ht="20.25">
      <c r="A138" s="180" t="s">
        <v>9</v>
      </c>
      <c r="B138" s="181" t="s">
        <v>100</v>
      </c>
      <c r="C138" s="182"/>
      <c r="D138" s="182"/>
      <c r="E138" s="182"/>
      <c r="F138" s="182"/>
      <c r="G138" s="191"/>
      <c r="H138" s="183" t="s">
        <v>10</v>
      </c>
      <c r="I138" s="177" t="s">
        <v>2</v>
      </c>
      <c r="J138" s="177" t="s">
        <v>3</v>
      </c>
      <c r="K138" s="184" t="s">
        <v>4</v>
      </c>
      <c r="L138" s="177" t="s">
        <v>5</v>
      </c>
      <c r="M138" s="175" t="s">
        <v>6</v>
      </c>
      <c r="N138" s="175" t="s">
        <v>7</v>
      </c>
      <c r="O138" s="177" t="s">
        <v>8</v>
      </c>
      <c r="P138" s="32"/>
    </row>
    <row r="139" spans="1:16" ht="15.75">
      <c r="A139" s="176"/>
      <c r="B139" s="75" t="s">
        <v>101</v>
      </c>
      <c r="C139" s="75" t="s">
        <v>102</v>
      </c>
      <c r="D139" s="75" t="s">
        <v>103</v>
      </c>
      <c r="E139" s="75" t="s">
        <v>104</v>
      </c>
      <c r="F139" s="75" t="s">
        <v>105</v>
      </c>
      <c r="G139" s="75" t="s">
        <v>106</v>
      </c>
      <c r="H139" s="176"/>
      <c r="I139" s="176"/>
      <c r="J139" s="176"/>
      <c r="K139" s="176"/>
      <c r="L139" s="176"/>
      <c r="M139" s="176"/>
      <c r="N139" s="176"/>
      <c r="O139" s="176"/>
      <c r="P139" s="32"/>
    </row>
    <row r="140" spans="1:16" ht="15.75">
      <c r="A140" s="75">
        <v>2302</v>
      </c>
      <c r="B140" s="77">
        <v>123</v>
      </c>
      <c r="C140" s="77"/>
      <c r="D140" s="77"/>
      <c r="E140" s="77"/>
      <c r="F140" s="77"/>
      <c r="G140" s="77"/>
      <c r="H140" s="108"/>
      <c r="I140" s="79"/>
      <c r="J140" s="47"/>
      <c r="K140" s="48"/>
      <c r="L140" s="17"/>
      <c r="M140" s="80">
        <f>B140</f>
        <v>123</v>
      </c>
      <c r="N140" s="43"/>
      <c r="O140" s="17"/>
      <c r="P140" s="32"/>
    </row>
    <row r="141" spans="1:16" ht="15.75">
      <c r="A141" s="75">
        <v>2401</v>
      </c>
      <c r="B141" s="77"/>
      <c r="C141" s="77">
        <v>115</v>
      </c>
      <c r="D141" s="77"/>
      <c r="E141" s="77"/>
      <c r="F141" s="77"/>
      <c r="G141" s="77"/>
      <c r="H141" s="108"/>
      <c r="I141" s="81"/>
      <c r="J141" s="5"/>
      <c r="K141" s="82"/>
      <c r="L141" s="83">
        <f>IF(C141=0,"",C141/B140)</f>
        <v>0.93495934959349591</v>
      </c>
      <c r="M141" s="84">
        <v>123</v>
      </c>
      <c r="N141" s="85">
        <f t="shared" ref="N141:N145" si="16">IF(M141=0,"",M141/M140)</f>
        <v>1</v>
      </c>
      <c r="O141" s="85">
        <f t="shared" ref="O141:O145" si="17">IF(M141=0,"",100%-N141)</f>
        <v>0</v>
      </c>
      <c r="P141" s="32"/>
    </row>
    <row r="142" spans="1:16" ht="15.75">
      <c r="A142" s="75">
        <v>2402</v>
      </c>
      <c r="B142" s="77"/>
      <c r="C142" s="77"/>
      <c r="D142" s="77">
        <v>105</v>
      </c>
      <c r="E142" s="77"/>
      <c r="F142" s="77"/>
      <c r="G142" s="77"/>
      <c r="H142" s="108"/>
      <c r="I142" s="81"/>
      <c r="J142" s="5"/>
      <c r="K142" s="82"/>
      <c r="L142" s="86">
        <f>IF(D142=0,"",D142/C141)</f>
        <v>0.91304347826086951</v>
      </c>
      <c r="M142" s="84">
        <v>108</v>
      </c>
      <c r="N142" s="87">
        <f t="shared" si="16"/>
        <v>0.87804878048780488</v>
      </c>
      <c r="O142" s="87">
        <f t="shared" si="17"/>
        <v>0.12195121951219512</v>
      </c>
      <c r="P142" s="11">
        <f>M142/M140</f>
        <v>0.87804878048780488</v>
      </c>
    </row>
    <row r="143" spans="1:16" ht="15.75">
      <c r="A143" s="75">
        <v>2501</v>
      </c>
      <c r="B143" s="77"/>
      <c r="C143" s="77"/>
      <c r="D143" s="77"/>
      <c r="E143" s="77"/>
      <c r="F143" s="77"/>
      <c r="G143" s="77"/>
      <c r="H143" s="108"/>
      <c r="I143" s="81"/>
      <c r="J143" s="5"/>
      <c r="K143" s="82"/>
      <c r="L143" s="86" t="str">
        <f>IF(E143=0,"",E143/D142)</f>
        <v/>
      </c>
      <c r="M143" s="84"/>
      <c r="N143" s="87" t="str">
        <f t="shared" si="16"/>
        <v/>
      </c>
      <c r="O143" s="87" t="str">
        <f t="shared" si="17"/>
        <v/>
      </c>
      <c r="P143" s="32"/>
    </row>
    <row r="144" spans="1:16" ht="15.75">
      <c r="A144" s="89" t="s">
        <v>118</v>
      </c>
      <c r="B144" s="77"/>
      <c r="C144" s="77"/>
      <c r="D144" s="77"/>
      <c r="E144" s="77"/>
      <c r="F144" s="77"/>
      <c r="G144" s="77"/>
      <c r="H144" s="108"/>
      <c r="I144" s="81"/>
      <c r="J144" s="5"/>
      <c r="K144" s="82"/>
      <c r="L144" s="86" t="str">
        <f>IF(F144=0,"",F144/E143)</f>
        <v/>
      </c>
      <c r="M144" s="84"/>
      <c r="N144" s="87" t="str">
        <f t="shared" si="16"/>
        <v/>
      </c>
      <c r="O144" s="87" t="str">
        <f t="shared" si="17"/>
        <v/>
      </c>
      <c r="P144" s="32"/>
    </row>
    <row r="145" spans="1:16" ht="15.75">
      <c r="A145" s="89"/>
      <c r="B145" s="77"/>
      <c r="C145" s="77"/>
      <c r="D145" s="77"/>
      <c r="E145" s="77"/>
      <c r="F145" s="77"/>
      <c r="G145" s="77"/>
      <c r="H145" s="108"/>
      <c r="I145" s="81"/>
      <c r="J145" s="5"/>
      <c r="K145" s="82"/>
      <c r="L145" s="86" t="str">
        <f>IF(G145=0,"",G145/F144)</f>
        <v/>
      </c>
      <c r="M145" s="88"/>
      <c r="N145" s="87" t="str">
        <f t="shared" si="16"/>
        <v/>
      </c>
      <c r="O145" s="87" t="str">
        <f t="shared" si="17"/>
        <v/>
      </c>
      <c r="P145" s="32"/>
    </row>
    <row r="146" spans="1:16" ht="12.75">
      <c r="A146" s="160"/>
      <c r="B146" s="77"/>
      <c r="C146" s="77"/>
      <c r="D146" s="77"/>
      <c r="E146" s="77"/>
      <c r="F146" s="77"/>
      <c r="G146" s="77"/>
      <c r="H146" s="108"/>
      <c r="I146" s="81"/>
      <c r="J146" s="5"/>
      <c r="K146" s="32"/>
      <c r="L146" s="90"/>
      <c r="M146" s="88"/>
      <c r="N146" s="91"/>
      <c r="O146" s="92"/>
      <c r="P146" s="32"/>
    </row>
    <row r="147" spans="1:16" ht="12.75">
      <c r="A147" s="160"/>
      <c r="B147" s="77"/>
      <c r="C147" s="77"/>
      <c r="D147" s="77"/>
      <c r="E147" s="77"/>
      <c r="F147" s="77"/>
      <c r="G147" s="77"/>
      <c r="H147" s="108"/>
      <c r="I147" s="81"/>
      <c r="J147" s="5"/>
      <c r="K147" s="32"/>
      <c r="L147" s="90"/>
      <c r="M147" s="88"/>
      <c r="N147" s="91"/>
      <c r="O147" s="92"/>
      <c r="P147" s="32"/>
    </row>
    <row r="148" spans="1:16" ht="15.75">
      <c r="A148" s="89"/>
      <c r="B148" s="77"/>
      <c r="C148" s="77"/>
      <c r="D148" s="77"/>
      <c r="E148" s="77"/>
      <c r="F148" s="77"/>
      <c r="G148" s="77"/>
      <c r="H148" s="108"/>
      <c r="I148" s="81"/>
      <c r="J148" s="5"/>
      <c r="K148" s="32"/>
      <c r="L148" s="90"/>
      <c r="M148" s="88"/>
      <c r="N148" s="91"/>
      <c r="O148" s="92"/>
      <c r="P148" s="32"/>
    </row>
    <row r="149" spans="1:16" ht="15.75">
      <c r="A149" s="89"/>
      <c r="B149" s="77"/>
      <c r="C149" s="77"/>
      <c r="D149" s="77"/>
      <c r="E149" s="77"/>
      <c r="F149" s="77"/>
      <c r="G149" s="77"/>
      <c r="H149" s="108"/>
      <c r="I149" s="93"/>
      <c r="J149" s="70"/>
      <c r="K149" s="69"/>
      <c r="L149" s="94"/>
      <c r="M149" s="88"/>
      <c r="N149" s="95"/>
      <c r="O149" s="96"/>
      <c r="P149" s="32"/>
    </row>
    <row r="150" spans="1:16" ht="18">
      <c r="A150" s="31"/>
      <c r="B150" s="190" t="s">
        <v>114</v>
      </c>
      <c r="C150" s="182"/>
      <c r="D150" s="182"/>
      <c r="E150" s="182"/>
      <c r="F150" s="182"/>
      <c r="G150" s="191"/>
      <c r="H150" s="97">
        <f>SUM(H140:H149)</f>
        <v>0</v>
      </c>
      <c r="I150" s="98" t="str">
        <f>IF(H148=0,"",H148/B140)</f>
        <v/>
      </c>
      <c r="J150" s="98" t="str">
        <f>IF(H150=0,"",H150/B140)</f>
        <v/>
      </c>
      <c r="K150" s="98" t="e">
        <f>J150-I150</f>
        <v>#VALUE!</v>
      </c>
      <c r="L150" s="5"/>
      <c r="M150" s="32"/>
      <c r="N150" s="23"/>
      <c r="O150" s="5"/>
      <c r="P150" s="32"/>
    </row>
    <row r="151" spans="1:16" ht="12.75" customHeight="1"/>
    <row r="152" spans="1:16" ht="12.75" customHeight="1"/>
    <row r="153" spans="1:16" ht="12.75" customHeight="1"/>
    <row r="154" spans="1:16" ht="12.75" customHeight="1"/>
    <row r="155" spans="1:16" ht="12.75" customHeight="1">
      <c r="A155" s="4"/>
      <c r="B155" s="178" t="s">
        <v>99</v>
      </c>
      <c r="C155" s="179"/>
      <c r="D155" s="179"/>
      <c r="E155" s="179"/>
      <c r="F155" s="179"/>
      <c r="G155" s="179"/>
      <c r="H155" s="73">
        <v>2402</v>
      </c>
      <c r="I155" s="74"/>
      <c r="J155" s="74"/>
      <c r="K155" s="74"/>
      <c r="L155" s="74"/>
      <c r="M155" s="74"/>
      <c r="N155" s="32"/>
      <c r="O155" s="32"/>
      <c r="P155" s="32"/>
    </row>
    <row r="156" spans="1:16" ht="12.75" customHeight="1">
      <c r="A156" s="180" t="s">
        <v>9</v>
      </c>
      <c r="B156" s="181" t="s">
        <v>100</v>
      </c>
      <c r="C156" s="182"/>
      <c r="D156" s="182"/>
      <c r="E156" s="182"/>
      <c r="F156" s="182"/>
      <c r="G156" s="191"/>
      <c r="H156" s="183" t="s">
        <v>10</v>
      </c>
      <c r="I156" s="177" t="s">
        <v>2</v>
      </c>
      <c r="J156" s="177" t="s">
        <v>3</v>
      </c>
      <c r="K156" s="184" t="s">
        <v>4</v>
      </c>
      <c r="L156" s="177" t="s">
        <v>5</v>
      </c>
      <c r="M156" s="175" t="s">
        <v>6</v>
      </c>
      <c r="N156" s="175" t="s">
        <v>7</v>
      </c>
      <c r="O156" s="177" t="s">
        <v>8</v>
      </c>
      <c r="P156" s="32"/>
    </row>
    <row r="157" spans="1:16" ht="12.75" customHeight="1">
      <c r="A157" s="176"/>
      <c r="B157" s="75" t="s">
        <v>101</v>
      </c>
      <c r="C157" s="75" t="s">
        <v>102</v>
      </c>
      <c r="D157" s="75" t="s">
        <v>103</v>
      </c>
      <c r="E157" s="75" t="s">
        <v>104</v>
      </c>
      <c r="F157" s="75" t="s">
        <v>105</v>
      </c>
      <c r="G157" s="75" t="s">
        <v>106</v>
      </c>
      <c r="H157" s="176"/>
      <c r="I157" s="176"/>
      <c r="J157" s="176"/>
      <c r="K157" s="176"/>
      <c r="L157" s="176"/>
      <c r="M157" s="176"/>
      <c r="N157" s="176"/>
      <c r="O157" s="176"/>
      <c r="P157" s="32"/>
    </row>
    <row r="158" spans="1:16" ht="12.75" customHeight="1">
      <c r="A158" s="75">
        <v>2402</v>
      </c>
      <c r="B158" s="77">
        <v>195</v>
      </c>
      <c r="C158" s="77"/>
      <c r="D158" s="77"/>
      <c r="E158" s="77"/>
      <c r="F158" s="77"/>
      <c r="G158" s="77"/>
      <c r="H158" s="108"/>
      <c r="I158" s="79"/>
      <c r="J158" s="47"/>
      <c r="K158" s="48"/>
      <c r="L158" s="17"/>
      <c r="M158" s="80">
        <f>B158</f>
        <v>195</v>
      </c>
      <c r="N158" s="43"/>
      <c r="O158" s="17"/>
      <c r="P158" s="32"/>
    </row>
    <row r="159" spans="1:16" ht="12.75" customHeight="1">
      <c r="A159" s="75">
        <v>2501</v>
      </c>
      <c r="B159" s="77"/>
      <c r="C159" s="77"/>
      <c r="D159" s="77"/>
      <c r="E159" s="77"/>
      <c r="F159" s="77"/>
      <c r="G159" s="77"/>
      <c r="H159" s="108"/>
      <c r="I159" s="81"/>
      <c r="J159" s="5"/>
      <c r="K159" s="82"/>
      <c r="L159" s="83" t="str">
        <f>IF(C159=0,"",C159/B158)</f>
        <v/>
      </c>
      <c r="M159" s="84"/>
      <c r="N159" s="85" t="str">
        <f t="shared" ref="N159:N163" si="18">IF(M159=0,"",M159/M158)</f>
        <v/>
      </c>
      <c r="O159" s="85" t="str">
        <f t="shared" ref="O159:O163" si="19">IF(M159=0,"",100%-N159)</f>
        <v/>
      </c>
      <c r="P159" s="32"/>
    </row>
    <row r="160" spans="1:16" ht="12.75" customHeight="1">
      <c r="A160" s="89" t="s">
        <v>118</v>
      </c>
      <c r="B160" s="77"/>
      <c r="C160" s="77"/>
      <c r="D160" s="77"/>
      <c r="E160" s="77"/>
      <c r="F160" s="77"/>
      <c r="G160" s="77"/>
      <c r="H160" s="108"/>
      <c r="I160" s="81"/>
      <c r="J160" s="5"/>
      <c r="K160" s="82"/>
      <c r="L160" s="86" t="str">
        <f>IF(D160=0,"",D160/C159)</f>
        <v/>
      </c>
      <c r="M160" s="84"/>
      <c r="N160" s="87" t="str">
        <f t="shared" si="18"/>
        <v/>
      </c>
      <c r="O160" s="87" t="str">
        <f t="shared" si="19"/>
        <v/>
      </c>
      <c r="P160" s="11">
        <f>M160/M158</f>
        <v>0</v>
      </c>
    </row>
    <row r="161" spans="1:16" ht="12.75" customHeight="1">
      <c r="A161" s="75">
        <v>2601</v>
      </c>
      <c r="B161" s="77"/>
      <c r="C161" s="77"/>
      <c r="D161" s="77"/>
      <c r="E161" s="77"/>
      <c r="F161" s="77"/>
      <c r="G161" s="77"/>
      <c r="H161" s="108"/>
      <c r="I161" s="81"/>
      <c r="J161" s="5"/>
      <c r="K161" s="82"/>
      <c r="L161" s="86" t="str">
        <f>IF(E161=0,"",E161/D160)</f>
        <v/>
      </c>
      <c r="M161" s="84"/>
      <c r="N161" s="87" t="str">
        <f t="shared" si="18"/>
        <v/>
      </c>
      <c r="O161" s="87" t="str">
        <f t="shared" si="19"/>
        <v/>
      </c>
      <c r="P161" s="32"/>
    </row>
    <row r="162" spans="1:16" ht="12.75" customHeight="1">
      <c r="A162" s="89" t="s">
        <v>138</v>
      </c>
      <c r="B162" s="77"/>
      <c r="C162" s="77"/>
      <c r="D162" s="77"/>
      <c r="E162" s="77"/>
      <c r="F162" s="77"/>
      <c r="G162" s="77"/>
      <c r="H162" s="108"/>
      <c r="I162" s="81"/>
      <c r="J162" s="5"/>
      <c r="K162" s="82"/>
      <c r="L162" s="86" t="str">
        <f>IF(F162=0,"",F162/E161)</f>
        <v/>
      </c>
      <c r="M162" s="84"/>
      <c r="N162" s="87" t="str">
        <f t="shared" si="18"/>
        <v/>
      </c>
      <c r="O162" s="87" t="str">
        <f t="shared" si="19"/>
        <v/>
      </c>
      <c r="P162" s="32"/>
    </row>
    <row r="163" spans="1:16" ht="12.75" customHeight="1">
      <c r="A163" s="89" t="s">
        <v>140</v>
      </c>
      <c r="B163" s="77"/>
      <c r="C163" s="77"/>
      <c r="D163" s="77"/>
      <c r="E163" s="77"/>
      <c r="F163" s="77"/>
      <c r="G163" s="77"/>
      <c r="H163" s="108"/>
      <c r="I163" s="81"/>
      <c r="J163" s="5"/>
      <c r="K163" s="82"/>
      <c r="L163" s="86" t="str">
        <f>IF(G163=0,"",G163/F162)</f>
        <v/>
      </c>
      <c r="M163" s="88"/>
      <c r="N163" s="87" t="str">
        <f t="shared" si="18"/>
        <v/>
      </c>
      <c r="O163" s="87" t="str">
        <f t="shared" si="19"/>
        <v/>
      </c>
      <c r="P163" s="32"/>
    </row>
    <row r="164" spans="1:16" ht="12.75" customHeight="1">
      <c r="A164" s="168"/>
      <c r="B164" s="77"/>
      <c r="C164" s="77"/>
      <c r="D164" s="77"/>
      <c r="E164" s="77"/>
      <c r="F164" s="77"/>
      <c r="G164" s="77"/>
      <c r="H164" s="108"/>
      <c r="I164" s="81"/>
      <c r="J164" s="5"/>
      <c r="K164" s="32"/>
      <c r="L164" s="90"/>
      <c r="M164" s="88"/>
      <c r="N164" s="91"/>
      <c r="O164" s="92"/>
      <c r="P164" s="32"/>
    </row>
    <row r="165" spans="1:16" ht="12.75" customHeight="1">
      <c r="A165" s="168"/>
      <c r="B165" s="77"/>
      <c r="C165" s="77"/>
      <c r="D165" s="77"/>
      <c r="E165" s="77"/>
      <c r="F165" s="77"/>
      <c r="G165" s="77"/>
      <c r="H165" s="108"/>
      <c r="I165" s="81"/>
      <c r="J165" s="5"/>
      <c r="K165" s="32"/>
      <c r="L165" s="90"/>
      <c r="M165" s="88"/>
      <c r="N165" s="91"/>
      <c r="O165" s="92"/>
      <c r="P165" s="32"/>
    </row>
    <row r="166" spans="1:16" ht="12.75" customHeight="1">
      <c r="A166" s="89"/>
      <c r="B166" s="77"/>
      <c r="C166" s="77"/>
      <c r="D166" s="77"/>
      <c r="E166" s="77"/>
      <c r="F166" s="77"/>
      <c r="G166" s="77"/>
      <c r="H166" s="108"/>
      <c r="I166" s="81"/>
      <c r="J166" s="5"/>
      <c r="K166" s="32"/>
      <c r="L166" s="90"/>
      <c r="M166" s="88"/>
      <c r="N166" s="91"/>
      <c r="O166" s="92"/>
      <c r="P166" s="32"/>
    </row>
    <row r="167" spans="1:16" ht="12.75" customHeight="1">
      <c r="A167" s="89"/>
      <c r="B167" s="77"/>
      <c r="C167" s="77"/>
      <c r="D167" s="77"/>
      <c r="E167" s="77"/>
      <c r="F167" s="77"/>
      <c r="G167" s="77"/>
      <c r="H167" s="108"/>
      <c r="I167" s="93"/>
      <c r="J167" s="70"/>
      <c r="K167" s="69"/>
      <c r="L167" s="94"/>
      <c r="M167" s="88"/>
      <c r="N167" s="95"/>
      <c r="O167" s="96"/>
      <c r="P167" s="32"/>
    </row>
    <row r="168" spans="1:16" ht="12.75" customHeight="1">
      <c r="A168" s="31"/>
      <c r="B168" s="190" t="s">
        <v>114</v>
      </c>
      <c r="C168" s="182"/>
      <c r="D168" s="182"/>
      <c r="E168" s="182"/>
      <c r="F168" s="182"/>
      <c r="G168" s="191"/>
      <c r="H168" s="97">
        <f>SUM(H158:H167)</f>
        <v>0</v>
      </c>
      <c r="I168" s="98" t="str">
        <f>IF(H166=0,"",H166/B158)</f>
        <v/>
      </c>
      <c r="J168" s="98" t="str">
        <f>IF(H168=0,"",H168/B158)</f>
        <v/>
      </c>
      <c r="K168" s="98" t="e">
        <f>J168-I168</f>
        <v>#VALUE!</v>
      </c>
      <c r="L168" s="5"/>
      <c r="M168" s="32"/>
      <c r="N168" s="23"/>
      <c r="O168" s="5"/>
      <c r="P168" s="32"/>
    </row>
    <row r="169" spans="1:16" ht="12.75" customHeight="1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</row>
    <row r="170" spans="1:16" ht="12.75" customHeight="1"/>
    <row r="171" spans="1:16" ht="12.75" customHeight="1"/>
    <row r="172" spans="1:16" ht="12.75" customHeight="1"/>
    <row r="173" spans="1:16" ht="12.75" customHeight="1"/>
    <row r="174" spans="1:16" ht="12.75" customHeight="1"/>
    <row r="175" spans="1:16" ht="12.75" customHeight="1"/>
    <row r="176" spans="1:1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24">
    <mergeCell ref="M42:M43"/>
    <mergeCell ref="N42:N43"/>
    <mergeCell ref="O42:O43"/>
    <mergeCell ref="I42:I43"/>
    <mergeCell ref="J42:J43"/>
    <mergeCell ref="B38:G38"/>
    <mergeCell ref="B41:G41"/>
    <mergeCell ref="A42:A43"/>
    <mergeCell ref="B42:G42"/>
    <mergeCell ref="H42:H43"/>
    <mergeCell ref="A58:A59"/>
    <mergeCell ref="B58:G58"/>
    <mergeCell ref="H58:H59"/>
    <mergeCell ref="I58:I59"/>
    <mergeCell ref="J58:J59"/>
    <mergeCell ref="K58:K59"/>
    <mergeCell ref="L58:L59"/>
    <mergeCell ref="M58:M59"/>
    <mergeCell ref="N58:N59"/>
    <mergeCell ref="G1:Q1"/>
    <mergeCell ref="G2:O2"/>
    <mergeCell ref="G3:O3"/>
    <mergeCell ref="G4:O4"/>
    <mergeCell ref="B9:G9"/>
    <mergeCell ref="H10:H11"/>
    <mergeCell ref="I10:I11"/>
    <mergeCell ref="I106:I107"/>
    <mergeCell ref="J106:J107"/>
    <mergeCell ref="J10:J11"/>
    <mergeCell ref="K10:K11"/>
    <mergeCell ref="L10:L11"/>
    <mergeCell ref="L26:L27"/>
    <mergeCell ref="K106:K107"/>
    <mergeCell ref="L106:L107"/>
    <mergeCell ref="I90:I91"/>
    <mergeCell ref="J90:J91"/>
    <mergeCell ref="I74:I75"/>
    <mergeCell ref="J74:J75"/>
    <mergeCell ref="K90:K91"/>
    <mergeCell ref="L90:L91"/>
    <mergeCell ref="K74:K75"/>
    <mergeCell ref="L74:L75"/>
    <mergeCell ref="B102:G102"/>
    <mergeCell ref="M10:M11"/>
    <mergeCell ref="A10:A11"/>
    <mergeCell ref="B10:G10"/>
    <mergeCell ref="I26:I27"/>
    <mergeCell ref="J26:J27"/>
    <mergeCell ref="K26:K27"/>
    <mergeCell ref="B22:G22"/>
    <mergeCell ref="N10:N11"/>
    <mergeCell ref="O10:O11"/>
    <mergeCell ref="A122:A123"/>
    <mergeCell ref="B122:G122"/>
    <mergeCell ref="H122:H123"/>
    <mergeCell ref="K122:K123"/>
    <mergeCell ref="L122:L123"/>
    <mergeCell ref="I122:I123"/>
    <mergeCell ref="J122:J123"/>
    <mergeCell ref="B25:G25"/>
    <mergeCell ref="A26:A27"/>
    <mergeCell ref="B26:G26"/>
    <mergeCell ref="H26:H27"/>
    <mergeCell ref="B105:G105"/>
    <mergeCell ref="A106:A107"/>
    <mergeCell ref="B106:G106"/>
    <mergeCell ref="H106:H107"/>
    <mergeCell ref="B86:G86"/>
    <mergeCell ref="B89:G89"/>
    <mergeCell ref="A90:A91"/>
    <mergeCell ref="B90:G90"/>
    <mergeCell ref="H90:H91"/>
    <mergeCell ref="B70:G70"/>
    <mergeCell ref="B73:G73"/>
    <mergeCell ref="A74:A75"/>
    <mergeCell ref="B74:G74"/>
    <mergeCell ref="B134:G134"/>
    <mergeCell ref="B118:G118"/>
    <mergeCell ref="B121:G121"/>
    <mergeCell ref="O122:O123"/>
    <mergeCell ref="M26:M27"/>
    <mergeCell ref="N26:N27"/>
    <mergeCell ref="O26:O27"/>
    <mergeCell ref="M106:M107"/>
    <mergeCell ref="N106:N107"/>
    <mergeCell ref="O106:O107"/>
    <mergeCell ref="N90:N91"/>
    <mergeCell ref="O90:O91"/>
    <mergeCell ref="M90:M91"/>
    <mergeCell ref="M74:M75"/>
    <mergeCell ref="N74:N75"/>
    <mergeCell ref="O74:O75"/>
    <mergeCell ref="M122:M123"/>
    <mergeCell ref="N122:N123"/>
    <mergeCell ref="H74:H75"/>
    <mergeCell ref="O58:O59"/>
    <mergeCell ref="B54:G54"/>
    <mergeCell ref="B57:G57"/>
    <mergeCell ref="K42:K43"/>
    <mergeCell ref="L42:L43"/>
    <mergeCell ref="O138:O139"/>
    <mergeCell ref="B150:G150"/>
    <mergeCell ref="J138:J139"/>
    <mergeCell ref="K138:K139"/>
    <mergeCell ref="L138:L139"/>
    <mergeCell ref="M138:M139"/>
    <mergeCell ref="N138:N139"/>
    <mergeCell ref="B137:G137"/>
    <mergeCell ref="A138:A139"/>
    <mergeCell ref="B138:G138"/>
    <mergeCell ref="H138:H139"/>
    <mergeCell ref="I138:I139"/>
    <mergeCell ref="N156:N157"/>
    <mergeCell ref="O156:O157"/>
    <mergeCell ref="B168:G168"/>
    <mergeCell ref="B155:G155"/>
    <mergeCell ref="A156:A157"/>
    <mergeCell ref="B156:G156"/>
    <mergeCell ref="H156:H157"/>
    <mergeCell ref="I156:I157"/>
    <mergeCell ref="J156:J157"/>
    <mergeCell ref="K156:K157"/>
    <mergeCell ref="L156:L157"/>
    <mergeCell ref="M156:M157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00"/>
  <sheetViews>
    <sheetView topLeftCell="A4" workbookViewId="0">
      <selection activeCell="B22" sqref="B22:G22"/>
    </sheetView>
  </sheetViews>
  <sheetFormatPr baseColWidth="10" defaultColWidth="12.5703125" defaultRowHeight="15" customHeight="1"/>
  <cols>
    <col min="1" max="1" width="8.85546875" customWidth="1"/>
    <col min="2" max="2" width="8.7109375" customWidth="1"/>
    <col min="3" max="3" width="7.7109375" customWidth="1"/>
    <col min="4" max="4" width="7.85546875" customWidth="1"/>
    <col min="5" max="5" width="8.5703125" customWidth="1"/>
    <col min="6" max="6" width="8.140625" customWidth="1"/>
    <col min="7" max="7" width="7.7109375" customWidth="1"/>
    <col min="8" max="8" width="15.7109375" customWidth="1"/>
    <col min="9" max="9" width="11.42578125" customWidth="1"/>
    <col min="10" max="10" width="11.140625" customWidth="1"/>
    <col min="11" max="11" width="14" customWidth="1"/>
    <col min="12" max="12" width="11" customWidth="1"/>
    <col min="13" max="26" width="10" customWidth="1"/>
  </cols>
  <sheetData>
    <row r="1" spans="1:17" ht="33.75" customHeight="1">
      <c r="A1" s="32"/>
      <c r="B1" s="32"/>
      <c r="C1" s="32"/>
      <c r="D1" s="32"/>
      <c r="E1" s="32"/>
      <c r="F1" s="117"/>
      <c r="G1" s="196" t="s">
        <v>121</v>
      </c>
      <c r="H1" s="186"/>
      <c r="I1" s="186"/>
      <c r="J1" s="186"/>
      <c r="K1" s="186"/>
      <c r="L1" s="186"/>
      <c r="M1" s="186"/>
      <c r="N1" s="186"/>
      <c r="O1" s="186"/>
      <c r="P1" s="186"/>
      <c r="Q1" s="186"/>
    </row>
    <row r="2" spans="1:17" ht="27" customHeight="1">
      <c r="A2" s="32"/>
      <c r="B2" s="32"/>
      <c r="C2" s="32"/>
      <c r="D2" s="32"/>
      <c r="E2" s="32"/>
      <c r="F2" s="118"/>
      <c r="G2" s="197" t="s">
        <v>122</v>
      </c>
      <c r="H2" s="186"/>
      <c r="I2" s="186"/>
      <c r="J2" s="186"/>
      <c r="K2" s="186"/>
      <c r="L2" s="186"/>
      <c r="M2" s="186"/>
      <c r="N2" s="186"/>
      <c r="O2" s="186"/>
      <c r="P2" s="122"/>
      <c r="Q2" s="122"/>
    </row>
    <row r="3" spans="1:17" ht="27" customHeight="1">
      <c r="A3" s="32"/>
      <c r="B3" s="32"/>
      <c r="C3" s="32"/>
      <c r="D3" s="32"/>
      <c r="E3" s="32"/>
      <c r="F3" s="119"/>
      <c r="G3" s="194" t="s">
        <v>123</v>
      </c>
      <c r="H3" s="186"/>
      <c r="I3" s="186"/>
      <c r="J3" s="186"/>
      <c r="K3" s="186"/>
      <c r="L3" s="186"/>
      <c r="M3" s="186"/>
      <c r="N3" s="186"/>
      <c r="O3" s="186"/>
      <c r="P3" s="122"/>
      <c r="Q3" s="122"/>
    </row>
    <row r="4" spans="1:17" ht="27" customHeight="1">
      <c r="A4" s="32"/>
      <c r="B4" s="32"/>
      <c r="C4" s="32"/>
      <c r="D4" s="32"/>
      <c r="E4" s="32"/>
      <c r="F4" s="120"/>
      <c r="G4" s="195" t="s">
        <v>124</v>
      </c>
      <c r="H4" s="186"/>
      <c r="I4" s="186"/>
      <c r="J4" s="186"/>
      <c r="K4" s="186"/>
      <c r="L4" s="186"/>
      <c r="M4" s="186"/>
      <c r="N4" s="186"/>
      <c r="O4" s="186"/>
      <c r="P4" s="122"/>
      <c r="Q4" s="122"/>
    </row>
    <row r="5" spans="1:17" ht="12.75" customHeight="1">
      <c r="A5" s="32"/>
      <c r="B5" s="32"/>
      <c r="C5" s="32"/>
      <c r="D5" s="32"/>
      <c r="E5" s="32"/>
      <c r="F5" s="32"/>
      <c r="G5" s="32"/>
      <c r="H5" s="32"/>
      <c r="I5" s="5"/>
      <c r="J5" s="5"/>
      <c r="K5" s="32"/>
      <c r="L5" s="5"/>
      <c r="M5" s="32"/>
      <c r="N5" s="32"/>
      <c r="O5" s="32"/>
      <c r="P5" s="32"/>
      <c r="Q5" s="32"/>
    </row>
    <row r="6" spans="1:17" ht="12.75" customHeight="1"/>
    <row r="7" spans="1:17" ht="12.75" customHeight="1"/>
    <row r="8" spans="1:17" ht="12.75" customHeight="1"/>
    <row r="9" spans="1:17" ht="26.25" customHeight="1">
      <c r="A9" s="4"/>
      <c r="B9" s="178" t="s">
        <v>99</v>
      </c>
      <c r="C9" s="179"/>
      <c r="D9" s="179"/>
      <c r="E9" s="179"/>
      <c r="F9" s="179"/>
      <c r="G9" s="179"/>
      <c r="H9" s="73">
        <v>2002</v>
      </c>
      <c r="I9" s="74"/>
      <c r="J9" s="74"/>
      <c r="K9" s="74"/>
      <c r="L9" s="74"/>
      <c r="M9" s="74"/>
      <c r="N9" s="32"/>
      <c r="O9" s="32"/>
      <c r="P9" s="32"/>
    </row>
    <row r="10" spans="1:17" ht="20.25" customHeight="1">
      <c r="A10" s="180" t="s">
        <v>9</v>
      </c>
      <c r="B10" s="181" t="s">
        <v>100</v>
      </c>
      <c r="C10" s="182"/>
      <c r="D10" s="182"/>
      <c r="E10" s="182"/>
      <c r="F10" s="182"/>
      <c r="G10" s="182"/>
      <c r="H10" s="183" t="s">
        <v>10</v>
      </c>
      <c r="I10" s="177" t="s">
        <v>2</v>
      </c>
      <c r="J10" s="177" t="s">
        <v>3</v>
      </c>
      <c r="K10" s="184" t="s">
        <v>4</v>
      </c>
      <c r="L10" s="177" t="s">
        <v>5</v>
      </c>
      <c r="M10" s="175" t="s">
        <v>6</v>
      </c>
      <c r="N10" s="175" t="s">
        <v>7</v>
      </c>
      <c r="O10" s="177" t="s">
        <v>8</v>
      </c>
      <c r="P10" s="32"/>
    </row>
    <row r="11" spans="1:17" ht="15.75" customHeight="1">
      <c r="A11" s="176"/>
      <c r="B11" s="75" t="s">
        <v>101</v>
      </c>
      <c r="C11" s="75" t="s">
        <v>102</v>
      </c>
      <c r="D11" s="75" t="s">
        <v>103</v>
      </c>
      <c r="E11" s="75" t="s">
        <v>104</v>
      </c>
      <c r="F11" s="75" t="s">
        <v>105</v>
      </c>
      <c r="G11" s="75" t="s">
        <v>106</v>
      </c>
      <c r="H11" s="176"/>
      <c r="I11" s="176"/>
      <c r="J11" s="176"/>
      <c r="K11" s="176"/>
      <c r="L11" s="176"/>
      <c r="M11" s="176"/>
      <c r="N11" s="176"/>
      <c r="O11" s="176"/>
      <c r="P11" s="32"/>
    </row>
    <row r="12" spans="1:17" ht="15.75" customHeight="1">
      <c r="A12" s="75">
        <v>2002</v>
      </c>
      <c r="B12" s="77">
        <v>272</v>
      </c>
      <c r="C12" s="77"/>
      <c r="D12" s="77"/>
      <c r="E12" s="77"/>
      <c r="F12" s="77"/>
      <c r="G12" s="77"/>
      <c r="H12" s="78"/>
      <c r="I12" s="79"/>
      <c r="J12" s="47"/>
      <c r="K12" s="48"/>
      <c r="L12" s="17"/>
      <c r="M12" s="80">
        <f>B12</f>
        <v>272</v>
      </c>
      <c r="N12" s="43"/>
      <c r="O12" s="17"/>
      <c r="P12" s="32"/>
    </row>
    <row r="13" spans="1:17" ht="15.75" customHeight="1">
      <c r="A13" s="75">
        <v>2101</v>
      </c>
      <c r="B13" s="77" t="s">
        <v>129</v>
      </c>
      <c r="C13" s="77">
        <v>241</v>
      </c>
      <c r="D13" s="77"/>
      <c r="E13" s="77"/>
      <c r="F13" s="77"/>
      <c r="G13" s="77"/>
      <c r="H13" s="78"/>
      <c r="I13" s="81"/>
      <c r="J13" s="5"/>
      <c r="K13" s="82"/>
      <c r="L13" s="83">
        <f>IF(C13=0,"",C13/B12)</f>
        <v>0.88602941176470584</v>
      </c>
      <c r="M13" s="84">
        <v>241</v>
      </c>
      <c r="N13" s="85">
        <f t="shared" ref="N13:N17" si="0">IF(M13=0,"",M13/M12)</f>
        <v>0.88602941176470584</v>
      </c>
      <c r="O13" s="85">
        <f t="shared" ref="O13:O17" si="1">IF(M13=0,"",100%-N13)</f>
        <v>0.11397058823529416</v>
      </c>
      <c r="P13" s="32"/>
    </row>
    <row r="14" spans="1:17" ht="15.75" customHeight="1">
      <c r="A14" s="75">
        <v>2102</v>
      </c>
      <c r="B14" s="77"/>
      <c r="C14" s="77"/>
      <c r="D14" s="77">
        <v>217</v>
      </c>
      <c r="E14" s="77"/>
      <c r="F14" s="77"/>
      <c r="G14" s="77"/>
      <c r="H14" s="78"/>
      <c r="I14" s="81"/>
      <c r="J14" s="5"/>
      <c r="K14" s="82"/>
      <c r="L14" s="86">
        <f>IF(D14=0,"",D14/C13)</f>
        <v>0.90041493775933612</v>
      </c>
      <c r="M14" s="84">
        <v>228</v>
      </c>
      <c r="N14" s="87">
        <f t="shared" si="0"/>
        <v>0.94605809128630702</v>
      </c>
      <c r="O14" s="87">
        <f t="shared" si="1"/>
        <v>5.3941908713692976E-2</v>
      </c>
      <c r="P14" s="11">
        <f>M14/M12</f>
        <v>0.83823529411764708</v>
      </c>
    </row>
    <row r="15" spans="1:17" ht="15.75" customHeight="1">
      <c r="A15" s="75">
        <v>2201</v>
      </c>
      <c r="B15" s="77"/>
      <c r="C15" s="77"/>
      <c r="D15" s="77"/>
      <c r="E15" s="77">
        <v>202</v>
      </c>
      <c r="F15" s="77"/>
      <c r="G15" s="77"/>
      <c r="H15" s="78"/>
      <c r="I15" s="81"/>
      <c r="J15" s="5"/>
      <c r="K15" s="82"/>
      <c r="L15" s="86">
        <f>IF(E15=0,"",E15/D14)</f>
        <v>0.93087557603686633</v>
      </c>
      <c r="M15" s="84">
        <v>228</v>
      </c>
      <c r="N15" s="87">
        <f t="shared" si="0"/>
        <v>1</v>
      </c>
      <c r="O15" s="87">
        <f t="shared" si="1"/>
        <v>0</v>
      </c>
      <c r="P15" s="32"/>
    </row>
    <row r="16" spans="1:17" ht="15.75" customHeight="1">
      <c r="A16" s="75">
        <v>2202</v>
      </c>
      <c r="B16" s="77"/>
      <c r="C16" s="77"/>
      <c r="D16" s="77"/>
      <c r="E16" s="77"/>
      <c r="F16" s="77">
        <v>177</v>
      </c>
      <c r="G16" s="77"/>
      <c r="H16" s="78"/>
      <c r="I16" s="81"/>
      <c r="J16" s="5"/>
      <c r="K16" s="82"/>
      <c r="L16" s="86">
        <f>IF(F16=0,"",F16/E15)</f>
        <v>0.87623762376237624</v>
      </c>
      <c r="M16" s="84">
        <v>198</v>
      </c>
      <c r="N16" s="87">
        <f t="shared" si="0"/>
        <v>0.86842105263157898</v>
      </c>
      <c r="O16" s="87">
        <f t="shared" si="1"/>
        <v>0.13157894736842102</v>
      </c>
      <c r="P16" s="32"/>
    </row>
    <row r="17" spans="1:16" ht="15.75" customHeight="1">
      <c r="A17" s="75">
        <v>2301</v>
      </c>
      <c r="B17" s="77"/>
      <c r="C17" s="77"/>
      <c r="D17" s="77"/>
      <c r="E17" s="77"/>
      <c r="F17" s="77"/>
      <c r="G17" s="77">
        <v>177</v>
      </c>
      <c r="H17" s="78">
        <v>162</v>
      </c>
      <c r="I17" s="81"/>
      <c r="J17" s="5"/>
      <c r="K17" s="82"/>
      <c r="L17" s="86">
        <f>IF(G17=0,"",G17/F16)</f>
        <v>1</v>
      </c>
      <c r="M17" s="88">
        <v>189</v>
      </c>
      <c r="N17" s="87">
        <f t="shared" si="0"/>
        <v>0.95454545454545459</v>
      </c>
      <c r="O17" s="87">
        <f t="shared" si="1"/>
        <v>4.5454545454545414E-2</v>
      </c>
      <c r="P17" s="32"/>
    </row>
    <row r="18" spans="1:16" ht="15.75" customHeight="1">
      <c r="A18" s="89" t="s">
        <v>120</v>
      </c>
      <c r="B18" s="77"/>
      <c r="C18" s="77"/>
      <c r="D18" s="77"/>
      <c r="E18" s="77"/>
      <c r="F18" s="77"/>
      <c r="G18" s="77">
        <v>15</v>
      </c>
      <c r="H18" s="78">
        <v>3</v>
      </c>
      <c r="I18" s="81"/>
      <c r="J18" s="5"/>
      <c r="K18" s="32"/>
      <c r="L18" s="90"/>
      <c r="M18" s="88">
        <v>16</v>
      </c>
      <c r="N18" s="91"/>
      <c r="O18" s="92"/>
      <c r="P18" s="32"/>
    </row>
    <row r="19" spans="1:16" ht="15.75" customHeight="1">
      <c r="A19" s="89" t="s">
        <v>137</v>
      </c>
      <c r="B19" s="77"/>
      <c r="C19" s="77"/>
      <c r="D19" s="77"/>
      <c r="E19" s="77"/>
      <c r="F19" s="77"/>
      <c r="G19" s="77">
        <v>11</v>
      </c>
      <c r="H19" s="78">
        <v>12</v>
      </c>
      <c r="I19" s="81"/>
      <c r="J19" s="5"/>
      <c r="K19" s="32"/>
      <c r="L19" s="90"/>
      <c r="M19" s="88">
        <v>13</v>
      </c>
      <c r="N19" s="91"/>
      <c r="O19" s="92"/>
      <c r="P19" s="32"/>
    </row>
    <row r="20" spans="1:16" ht="15.75" customHeight="1">
      <c r="A20" s="89"/>
      <c r="B20" s="77"/>
      <c r="C20" s="77"/>
      <c r="D20" s="77"/>
      <c r="E20" s="77"/>
      <c r="F20" s="77"/>
      <c r="G20" s="77"/>
      <c r="H20" s="78"/>
      <c r="I20" s="81"/>
      <c r="J20" s="5"/>
      <c r="K20" s="32"/>
      <c r="L20" s="90"/>
      <c r="M20" s="88"/>
      <c r="N20" s="91"/>
      <c r="O20" s="92"/>
      <c r="P20" s="32"/>
    </row>
    <row r="21" spans="1:16" ht="15.75" customHeight="1">
      <c r="A21" s="89"/>
      <c r="B21" s="77"/>
      <c r="C21" s="77"/>
      <c r="D21" s="77"/>
      <c r="E21" s="77"/>
      <c r="F21" s="77"/>
      <c r="G21" s="77"/>
      <c r="H21" s="78"/>
      <c r="I21" s="93"/>
      <c r="J21" s="70"/>
      <c r="K21" s="69"/>
      <c r="L21" s="94"/>
      <c r="M21" s="88"/>
      <c r="N21" s="95"/>
      <c r="O21" s="96"/>
      <c r="P21" s="32"/>
    </row>
    <row r="22" spans="1:16" ht="18" customHeight="1">
      <c r="A22" s="31"/>
      <c r="B22" s="190" t="s">
        <v>114</v>
      </c>
      <c r="C22" s="182"/>
      <c r="D22" s="182"/>
      <c r="E22" s="182"/>
      <c r="F22" s="182"/>
      <c r="G22" s="191"/>
      <c r="H22" s="97">
        <f>SUM(H12:H21)</f>
        <v>177</v>
      </c>
      <c r="I22" s="98">
        <f>IF(H17=0,"",H17/B12)</f>
        <v>0.59558823529411764</v>
      </c>
      <c r="J22" s="98">
        <f>IF(H22=0,"",H22/B12)</f>
        <v>0.65073529411764708</v>
      </c>
      <c r="K22" s="98">
        <f>J22-I22</f>
        <v>5.5147058823529438E-2</v>
      </c>
      <c r="L22" s="5"/>
      <c r="M22" s="32"/>
      <c r="N22" s="23"/>
      <c r="O22" s="5"/>
      <c r="P22" s="32"/>
    </row>
    <row r="23" spans="1:16" ht="12.75" customHeight="1"/>
    <row r="24" spans="1:16" ht="12.75" customHeight="1"/>
    <row r="25" spans="1:16" ht="26.25" customHeight="1">
      <c r="A25" s="4"/>
      <c r="B25" s="178" t="s">
        <v>99</v>
      </c>
      <c r="C25" s="179"/>
      <c r="D25" s="179"/>
      <c r="E25" s="179"/>
      <c r="F25" s="179"/>
      <c r="G25" s="179"/>
      <c r="H25" s="73">
        <v>2102</v>
      </c>
      <c r="I25" s="74"/>
      <c r="J25" s="74"/>
      <c r="K25" s="74"/>
      <c r="L25" s="74"/>
      <c r="M25" s="74"/>
      <c r="N25" s="32"/>
      <c r="O25" s="32"/>
      <c r="P25" s="32"/>
    </row>
    <row r="26" spans="1:16" ht="20.25" customHeight="1">
      <c r="A26" s="180" t="s">
        <v>9</v>
      </c>
      <c r="B26" s="181" t="s">
        <v>100</v>
      </c>
      <c r="C26" s="182"/>
      <c r="D26" s="182"/>
      <c r="E26" s="182"/>
      <c r="F26" s="182"/>
      <c r="G26" s="182"/>
      <c r="H26" s="183" t="s">
        <v>10</v>
      </c>
      <c r="I26" s="177" t="s">
        <v>2</v>
      </c>
      <c r="J26" s="177" t="s">
        <v>3</v>
      </c>
      <c r="K26" s="184" t="s">
        <v>4</v>
      </c>
      <c r="L26" s="177" t="s">
        <v>5</v>
      </c>
      <c r="M26" s="175" t="s">
        <v>6</v>
      </c>
      <c r="N26" s="175" t="s">
        <v>7</v>
      </c>
      <c r="O26" s="177" t="s">
        <v>8</v>
      </c>
      <c r="P26" s="32"/>
    </row>
    <row r="27" spans="1:16" ht="15.75" customHeight="1">
      <c r="A27" s="176"/>
      <c r="B27" s="75" t="s">
        <v>101</v>
      </c>
      <c r="C27" s="75" t="s">
        <v>102</v>
      </c>
      <c r="D27" s="75" t="s">
        <v>103</v>
      </c>
      <c r="E27" s="75" t="s">
        <v>104</v>
      </c>
      <c r="F27" s="75" t="s">
        <v>105</v>
      </c>
      <c r="G27" s="75" t="s">
        <v>106</v>
      </c>
      <c r="H27" s="176"/>
      <c r="I27" s="176"/>
      <c r="J27" s="176"/>
      <c r="K27" s="176"/>
      <c r="L27" s="176"/>
      <c r="M27" s="176"/>
      <c r="N27" s="176"/>
      <c r="O27" s="176"/>
      <c r="P27" s="32"/>
    </row>
    <row r="28" spans="1:16" ht="15.75" customHeight="1">
      <c r="A28" s="75">
        <v>2102</v>
      </c>
      <c r="B28" s="77">
        <v>215</v>
      </c>
      <c r="C28" s="77"/>
      <c r="D28" s="77"/>
      <c r="E28" s="77"/>
      <c r="F28" s="77"/>
      <c r="G28" s="77"/>
      <c r="H28" s="78"/>
      <c r="I28" s="79"/>
      <c r="J28" s="47"/>
      <c r="K28" s="48"/>
      <c r="L28" s="17"/>
      <c r="M28" s="80">
        <f>B28</f>
        <v>215</v>
      </c>
      <c r="N28" s="43"/>
      <c r="O28" s="17"/>
      <c r="P28" s="32"/>
    </row>
    <row r="29" spans="1:16" ht="15.75" customHeight="1">
      <c r="A29" s="75">
        <v>2201</v>
      </c>
      <c r="B29" s="123" t="s">
        <v>129</v>
      </c>
      <c r="C29" s="123">
        <v>203</v>
      </c>
      <c r="D29" s="123"/>
      <c r="E29" s="123"/>
      <c r="F29" s="123"/>
      <c r="G29" s="123"/>
      <c r="H29" s="78"/>
      <c r="I29" s="81"/>
      <c r="J29" s="5"/>
      <c r="K29" s="82"/>
      <c r="L29" s="83">
        <f>IF(C29=0,"",C29/B28)</f>
        <v>0.94418604651162785</v>
      </c>
      <c r="M29" s="84">
        <v>203</v>
      </c>
      <c r="N29" s="85">
        <f t="shared" ref="N29:N33" si="2">IF(M29=0,"",M29/M28)</f>
        <v>0.94418604651162785</v>
      </c>
      <c r="O29" s="85">
        <f t="shared" ref="O29:O33" si="3">IF(M29=0,"",100%-N29)</f>
        <v>5.5813953488372148E-2</v>
      </c>
      <c r="P29" s="32"/>
    </row>
    <row r="30" spans="1:16" ht="15.75" customHeight="1">
      <c r="A30" s="75">
        <v>2202</v>
      </c>
      <c r="B30" s="77"/>
      <c r="C30" s="77"/>
      <c r="D30" s="77">
        <v>185</v>
      </c>
      <c r="E30" s="77"/>
      <c r="F30" s="77"/>
      <c r="G30" s="77"/>
      <c r="H30" s="78"/>
      <c r="I30" s="81"/>
      <c r="J30" s="5"/>
      <c r="K30" s="82"/>
      <c r="L30" s="86">
        <f>IF(D30=0,"",D30/C29)</f>
        <v>0.91133004926108374</v>
      </c>
      <c r="M30" s="84">
        <v>197</v>
      </c>
      <c r="N30" s="87">
        <f t="shared" si="2"/>
        <v>0.97044334975369462</v>
      </c>
      <c r="O30" s="87">
        <f t="shared" si="3"/>
        <v>2.9556650246305383E-2</v>
      </c>
      <c r="P30" s="159">
        <f>M30/M28</f>
        <v>0.91627906976744189</v>
      </c>
    </row>
    <row r="31" spans="1:16" ht="15.75" customHeight="1">
      <c r="A31" s="75">
        <v>2301</v>
      </c>
      <c r="B31" s="77"/>
      <c r="C31" s="77"/>
      <c r="D31" s="77"/>
      <c r="E31" s="77">
        <v>183</v>
      </c>
      <c r="F31" s="77"/>
      <c r="G31" s="77"/>
      <c r="H31" s="78"/>
      <c r="I31" s="81"/>
      <c r="J31" s="5"/>
      <c r="K31" s="82"/>
      <c r="L31" s="86">
        <f>IF(E31=0,"",E31/D30)</f>
        <v>0.98918918918918919</v>
      </c>
      <c r="M31" s="84">
        <v>186</v>
      </c>
      <c r="N31" s="87">
        <f t="shared" si="2"/>
        <v>0.9441624365482234</v>
      </c>
      <c r="O31" s="87">
        <f t="shared" si="3"/>
        <v>5.5837563451776595E-2</v>
      </c>
      <c r="P31" s="32"/>
    </row>
    <row r="32" spans="1:16" ht="15.75" customHeight="1">
      <c r="A32" s="75">
        <v>2302</v>
      </c>
      <c r="B32" s="77"/>
      <c r="C32" s="77"/>
      <c r="D32" s="77"/>
      <c r="E32" s="77"/>
      <c r="F32" s="77">
        <v>180</v>
      </c>
      <c r="G32" s="77"/>
      <c r="H32" s="78"/>
      <c r="I32" s="81"/>
      <c r="J32" s="5"/>
      <c r="K32" s="82"/>
      <c r="L32" s="86">
        <f>IF(F32=0,"",F32/E31)</f>
        <v>0.98360655737704916</v>
      </c>
      <c r="M32" s="84">
        <v>183</v>
      </c>
      <c r="N32" s="87">
        <f t="shared" si="2"/>
        <v>0.9838709677419355</v>
      </c>
      <c r="O32" s="87">
        <f t="shared" si="3"/>
        <v>1.6129032258064502E-2</v>
      </c>
      <c r="P32" s="32"/>
    </row>
    <row r="33" spans="1:16" ht="15.75" customHeight="1">
      <c r="A33" s="75">
        <v>2401</v>
      </c>
      <c r="B33" s="77"/>
      <c r="C33" s="77"/>
      <c r="D33" s="77"/>
      <c r="E33" s="77"/>
      <c r="F33" s="77"/>
      <c r="G33" s="77">
        <v>178</v>
      </c>
      <c r="H33" s="78">
        <v>170</v>
      </c>
      <c r="I33" s="81"/>
      <c r="J33" s="5"/>
      <c r="K33" s="82"/>
      <c r="L33" s="86">
        <f>IF(G33=0,"",G33/F32)</f>
        <v>0.98888888888888893</v>
      </c>
      <c r="M33" s="88">
        <v>181</v>
      </c>
      <c r="N33" s="87">
        <f t="shared" si="2"/>
        <v>0.98907103825136611</v>
      </c>
      <c r="O33" s="87">
        <f t="shared" si="3"/>
        <v>1.0928961748633892E-2</v>
      </c>
      <c r="P33" s="32"/>
    </row>
    <row r="34" spans="1:16" ht="15.75" customHeight="1">
      <c r="A34" s="89" t="s">
        <v>128</v>
      </c>
      <c r="B34" s="77"/>
      <c r="C34" s="77"/>
      <c r="D34" s="77"/>
      <c r="E34" s="77"/>
      <c r="F34" s="77"/>
      <c r="G34" s="77">
        <v>5</v>
      </c>
      <c r="H34" s="78">
        <v>5</v>
      </c>
      <c r="I34" s="81"/>
      <c r="J34" s="5"/>
      <c r="K34" s="32"/>
      <c r="L34" s="90"/>
      <c r="M34" s="88">
        <v>5</v>
      </c>
      <c r="N34" s="91"/>
      <c r="O34" s="92"/>
      <c r="P34" s="32"/>
    </row>
    <row r="35" spans="1:16" ht="15.75" customHeight="1">
      <c r="A35" s="89" t="s">
        <v>139</v>
      </c>
      <c r="B35" s="77"/>
      <c r="C35" s="77"/>
      <c r="D35" s="77"/>
      <c r="E35" s="77"/>
      <c r="F35" s="77"/>
      <c r="G35" s="77"/>
      <c r="H35" s="78"/>
      <c r="I35" s="81"/>
      <c r="J35" s="5"/>
      <c r="K35" s="32"/>
      <c r="L35" s="90"/>
      <c r="M35" s="88"/>
      <c r="N35" s="91"/>
      <c r="O35" s="92"/>
      <c r="P35" s="32"/>
    </row>
    <row r="36" spans="1:16" ht="15.75" customHeight="1">
      <c r="A36" s="89" t="s">
        <v>118</v>
      </c>
      <c r="B36" s="77"/>
      <c r="C36" s="77"/>
      <c r="D36" s="77"/>
      <c r="E36" s="77"/>
      <c r="F36" s="77"/>
      <c r="G36" s="77"/>
      <c r="H36" s="78"/>
      <c r="I36" s="81"/>
      <c r="J36" s="5"/>
      <c r="K36" s="32"/>
      <c r="L36" s="90"/>
      <c r="M36" s="88"/>
      <c r="N36" s="91"/>
      <c r="O36" s="92"/>
      <c r="P36" s="32"/>
    </row>
    <row r="37" spans="1:16" ht="15.75" customHeight="1">
      <c r="A37" s="89"/>
      <c r="B37" s="77"/>
      <c r="C37" s="77"/>
      <c r="D37" s="77"/>
      <c r="E37" s="77"/>
      <c r="F37" s="77"/>
      <c r="G37" s="77"/>
      <c r="H37" s="78"/>
      <c r="I37" s="93"/>
      <c r="J37" s="70"/>
      <c r="K37" s="69"/>
      <c r="L37" s="94"/>
      <c r="M37" s="88"/>
      <c r="N37" s="95"/>
      <c r="O37" s="96"/>
      <c r="P37" s="32"/>
    </row>
    <row r="38" spans="1:16" ht="18" customHeight="1">
      <c r="A38" s="31"/>
      <c r="B38" s="190" t="s">
        <v>114</v>
      </c>
      <c r="C38" s="182"/>
      <c r="D38" s="182"/>
      <c r="E38" s="182"/>
      <c r="F38" s="182"/>
      <c r="G38" s="191"/>
      <c r="H38" s="97">
        <f>SUM(H28:H37)</f>
        <v>175</v>
      </c>
      <c r="I38" s="98">
        <f>IF(H33=0,"",H33/B28)</f>
        <v>0.79069767441860461</v>
      </c>
      <c r="J38" s="98">
        <f>IF(H38=0,"",H38/B28)</f>
        <v>0.81395348837209303</v>
      </c>
      <c r="K38" s="98">
        <f>J38-I38</f>
        <v>2.3255813953488413E-2</v>
      </c>
      <c r="L38" s="5"/>
      <c r="M38" s="32"/>
      <c r="N38" s="23"/>
      <c r="O38" s="5"/>
      <c r="P38" s="32"/>
    </row>
    <row r="39" spans="1:16" ht="12.75" customHeight="1"/>
    <row r="40" spans="1:16" ht="26.25">
      <c r="A40" s="4"/>
      <c r="B40" s="178" t="s">
        <v>99</v>
      </c>
      <c r="C40" s="179"/>
      <c r="D40" s="179"/>
      <c r="E40" s="179"/>
      <c r="F40" s="179"/>
      <c r="G40" s="179"/>
      <c r="H40" s="73">
        <v>2202</v>
      </c>
      <c r="I40" s="74"/>
      <c r="J40" s="74"/>
      <c r="K40" s="74"/>
      <c r="L40" s="74"/>
      <c r="M40" s="74"/>
      <c r="N40" s="32"/>
      <c r="O40" s="32"/>
      <c r="P40" s="32"/>
    </row>
    <row r="41" spans="1:16" ht="20.25">
      <c r="A41" s="180" t="s">
        <v>9</v>
      </c>
      <c r="B41" s="181" t="s">
        <v>100</v>
      </c>
      <c r="C41" s="182"/>
      <c r="D41" s="182"/>
      <c r="E41" s="182"/>
      <c r="F41" s="182"/>
      <c r="G41" s="182"/>
      <c r="H41" s="183" t="s">
        <v>10</v>
      </c>
      <c r="I41" s="177" t="s">
        <v>2</v>
      </c>
      <c r="J41" s="177" t="s">
        <v>3</v>
      </c>
      <c r="K41" s="184" t="s">
        <v>4</v>
      </c>
      <c r="L41" s="177" t="s">
        <v>5</v>
      </c>
      <c r="M41" s="175" t="s">
        <v>6</v>
      </c>
      <c r="N41" s="175" t="s">
        <v>7</v>
      </c>
      <c r="O41" s="177" t="s">
        <v>8</v>
      </c>
      <c r="P41" s="32"/>
    </row>
    <row r="42" spans="1:16" ht="15.75">
      <c r="A42" s="176"/>
      <c r="B42" s="75" t="s">
        <v>101</v>
      </c>
      <c r="C42" s="75" t="s">
        <v>102</v>
      </c>
      <c r="D42" s="75" t="s">
        <v>103</v>
      </c>
      <c r="E42" s="75" t="s">
        <v>104</v>
      </c>
      <c r="F42" s="75" t="s">
        <v>105</v>
      </c>
      <c r="G42" s="75" t="s">
        <v>106</v>
      </c>
      <c r="H42" s="176"/>
      <c r="I42" s="176"/>
      <c r="J42" s="176"/>
      <c r="K42" s="176"/>
      <c r="L42" s="176"/>
      <c r="M42" s="176"/>
      <c r="N42" s="176"/>
      <c r="O42" s="176"/>
      <c r="P42" s="32"/>
    </row>
    <row r="43" spans="1:16" ht="15.75">
      <c r="A43" s="75">
        <v>2202</v>
      </c>
      <c r="B43" s="77">
        <v>79</v>
      </c>
      <c r="C43" s="77"/>
      <c r="D43" s="77"/>
      <c r="E43" s="77"/>
      <c r="F43" s="77"/>
      <c r="G43" s="77"/>
      <c r="H43" s="78"/>
      <c r="I43" s="79"/>
      <c r="J43" s="47"/>
      <c r="K43" s="48"/>
      <c r="L43" s="17"/>
      <c r="M43" s="80">
        <f>B43</f>
        <v>79</v>
      </c>
      <c r="N43" s="43"/>
      <c r="O43" s="17"/>
      <c r="P43" s="32"/>
    </row>
    <row r="44" spans="1:16" ht="15.75">
      <c r="A44" s="75">
        <v>2301</v>
      </c>
      <c r="B44" s="123"/>
      <c r="C44" s="123">
        <v>79</v>
      </c>
      <c r="D44" s="123"/>
      <c r="E44" s="123"/>
      <c r="F44" s="123"/>
      <c r="G44" s="123"/>
      <c r="H44" s="78"/>
      <c r="I44" s="81"/>
      <c r="J44" s="5"/>
      <c r="K44" s="82"/>
      <c r="L44" s="83">
        <f>IF(C44=0,"",C44/B43)</f>
        <v>1</v>
      </c>
      <c r="M44" s="84">
        <v>79</v>
      </c>
      <c r="N44" s="85">
        <f t="shared" ref="N44:N48" si="4">IF(M44=0,"",M44/M43)</f>
        <v>1</v>
      </c>
      <c r="O44" s="85">
        <f t="shared" ref="O44:O48" si="5">IF(M44=0,"",100%-N44)</f>
        <v>0</v>
      </c>
      <c r="P44" s="32"/>
    </row>
    <row r="45" spans="1:16" ht="15.75">
      <c r="A45" s="75">
        <v>2302</v>
      </c>
      <c r="B45" s="77"/>
      <c r="C45" s="77"/>
      <c r="D45" s="77">
        <v>78</v>
      </c>
      <c r="E45" s="77"/>
      <c r="F45" s="77"/>
      <c r="G45" s="77"/>
      <c r="H45" s="78"/>
      <c r="I45" s="81"/>
      <c r="J45" s="5"/>
      <c r="K45" s="82"/>
      <c r="L45" s="86">
        <f>IF(D45=0,"",D45/C44)</f>
        <v>0.98734177215189878</v>
      </c>
      <c r="M45" s="84">
        <v>77</v>
      </c>
      <c r="N45" s="87">
        <f t="shared" si="4"/>
        <v>0.97468354430379744</v>
      </c>
      <c r="O45" s="87">
        <f t="shared" si="5"/>
        <v>2.5316455696202556E-2</v>
      </c>
      <c r="P45" s="11">
        <f>M45/M43</f>
        <v>0.97468354430379744</v>
      </c>
    </row>
    <row r="46" spans="1:16" ht="15.75">
      <c r="A46" s="75">
        <v>2401</v>
      </c>
      <c r="B46" s="77"/>
      <c r="C46" s="77"/>
      <c r="D46" s="77"/>
      <c r="E46" s="77">
        <v>78</v>
      </c>
      <c r="F46" s="77"/>
      <c r="G46" s="77"/>
      <c r="H46" s="78"/>
      <c r="I46" s="81"/>
      <c r="J46" s="5"/>
      <c r="K46" s="82"/>
      <c r="L46" s="86">
        <f>IF(E46=0,"",E46/D45)</f>
        <v>1</v>
      </c>
      <c r="M46" s="84">
        <v>77</v>
      </c>
      <c r="N46" s="87">
        <f t="shared" si="4"/>
        <v>1</v>
      </c>
      <c r="O46" s="87">
        <f t="shared" si="5"/>
        <v>0</v>
      </c>
      <c r="P46" s="32"/>
    </row>
    <row r="47" spans="1:16" ht="15.75">
      <c r="A47" s="164">
        <v>2402</v>
      </c>
      <c r="B47" s="77"/>
      <c r="C47" s="77"/>
      <c r="D47" s="77"/>
      <c r="E47" s="77"/>
      <c r="F47" s="77">
        <v>76</v>
      </c>
      <c r="G47" s="77"/>
      <c r="H47" s="78"/>
      <c r="I47" s="81"/>
      <c r="J47" s="5"/>
      <c r="K47" s="82"/>
      <c r="L47" s="86">
        <f>IF(F47=0,"",F47/E46)</f>
        <v>0.97435897435897434</v>
      </c>
      <c r="M47" s="84">
        <v>77</v>
      </c>
      <c r="N47" s="87">
        <f t="shared" si="4"/>
        <v>1</v>
      </c>
      <c r="O47" s="87">
        <f t="shared" si="5"/>
        <v>0</v>
      </c>
      <c r="P47" s="32"/>
    </row>
    <row r="48" spans="1:16" ht="15.75">
      <c r="A48" s="164">
        <v>2501</v>
      </c>
      <c r="B48" s="77"/>
      <c r="C48" s="77"/>
      <c r="D48" s="77"/>
      <c r="E48" s="77"/>
      <c r="F48" s="77"/>
      <c r="G48" s="77"/>
      <c r="H48" s="78"/>
      <c r="I48" s="81"/>
      <c r="J48" s="5"/>
      <c r="K48" s="82"/>
      <c r="L48" s="86" t="str">
        <f>IF(G48=0,"",G48/F47)</f>
        <v/>
      </c>
      <c r="M48" s="88"/>
      <c r="N48" s="87" t="str">
        <f t="shared" si="4"/>
        <v/>
      </c>
      <c r="O48" s="87" t="str">
        <f t="shared" si="5"/>
        <v/>
      </c>
      <c r="P48" s="32"/>
    </row>
    <row r="49" spans="1:16" ht="15.75">
      <c r="A49" s="89"/>
      <c r="B49" s="77"/>
      <c r="C49" s="77"/>
      <c r="D49" s="77"/>
      <c r="E49" s="77"/>
      <c r="F49" s="77"/>
      <c r="G49" s="77"/>
      <c r="H49" s="78"/>
      <c r="I49" s="81"/>
      <c r="J49" s="5"/>
      <c r="K49" s="32"/>
      <c r="L49" s="90"/>
      <c r="M49" s="88"/>
      <c r="N49" s="91"/>
      <c r="O49" s="92"/>
      <c r="P49" s="32"/>
    </row>
    <row r="50" spans="1:16" ht="15.75">
      <c r="A50" s="89"/>
      <c r="B50" s="77"/>
      <c r="C50" s="77"/>
      <c r="D50" s="77"/>
      <c r="E50" s="77"/>
      <c r="F50" s="77"/>
      <c r="G50" s="77"/>
      <c r="H50" s="78"/>
      <c r="I50" s="81"/>
      <c r="J50" s="5"/>
      <c r="K50" s="32"/>
      <c r="L50" s="90"/>
      <c r="M50" s="88"/>
      <c r="N50" s="91"/>
      <c r="O50" s="92"/>
      <c r="P50" s="32"/>
    </row>
    <row r="51" spans="1:16" ht="15.75">
      <c r="A51" s="89"/>
      <c r="B51" s="77"/>
      <c r="C51" s="77"/>
      <c r="D51" s="77"/>
      <c r="E51" s="77"/>
      <c r="F51" s="77"/>
      <c r="G51" s="77"/>
      <c r="H51" s="78"/>
      <c r="I51" s="81"/>
      <c r="J51" s="5"/>
      <c r="K51" s="32"/>
      <c r="L51" s="90"/>
      <c r="M51" s="88"/>
      <c r="N51" s="91"/>
      <c r="O51" s="92"/>
      <c r="P51" s="32"/>
    </row>
    <row r="52" spans="1:16" ht="15.75">
      <c r="A52" s="89"/>
      <c r="B52" s="77"/>
      <c r="C52" s="77"/>
      <c r="D52" s="77"/>
      <c r="E52" s="77"/>
      <c r="F52" s="77"/>
      <c r="G52" s="77"/>
      <c r="H52" s="78"/>
      <c r="I52" s="93"/>
      <c r="J52" s="70"/>
      <c r="K52" s="69"/>
      <c r="L52" s="94"/>
      <c r="M52" s="88"/>
      <c r="N52" s="95"/>
      <c r="O52" s="96"/>
      <c r="P52" s="32"/>
    </row>
    <row r="53" spans="1:16" ht="18">
      <c r="A53" s="31"/>
      <c r="B53" s="190" t="s">
        <v>114</v>
      </c>
      <c r="C53" s="182"/>
      <c r="D53" s="182"/>
      <c r="E53" s="182"/>
      <c r="F53" s="182"/>
      <c r="G53" s="191"/>
      <c r="H53" s="97">
        <f>SUM(H43:H52)</f>
        <v>0</v>
      </c>
      <c r="I53" s="98" t="str">
        <f>IF(H51=0,"",H51/B43)</f>
        <v/>
      </c>
      <c r="J53" s="98" t="str">
        <f>IF(H53=0,"",H53/B43)</f>
        <v/>
      </c>
      <c r="K53" s="98" t="e">
        <f>J53-I53</f>
        <v>#VALUE!</v>
      </c>
      <c r="L53" s="5"/>
      <c r="M53" s="32"/>
      <c r="N53" s="23"/>
      <c r="O53" s="5"/>
      <c r="P53" s="32"/>
    </row>
    <row r="54" spans="1:16" ht="12.75" customHeight="1"/>
    <row r="55" spans="1:16" ht="12.75" customHeight="1"/>
    <row r="56" spans="1:16" ht="26.25">
      <c r="A56" s="4"/>
      <c r="B56" s="178" t="s">
        <v>99</v>
      </c>
      <c r="C56" s="179"/>
      <c r="D56" s="179"/>
      <c r="E56" s="179"/>
      <c r="F56" s="179"/>
      <c r="G56" s="179"/>
      <c r="H56" s="73">
        <v>2302</v>
      </c>
      <c r="I56" s="74"/>
      <c r="J56" s="74"/>
      <c r="K56" s="74"/>
      <c r="L56" s="74"/>
      <c r="M56" s="74"/>
      <c r="N56" s="32"/>
      <c r="O56" s="32"/>
      <c r="P56" s="32"/>
    </row>
    <row r="57" spans="1:16" ht="20.25">
      <c r="A57" s="180" t="s">
        <v>9</v>
      </c>
      <c r="B57" s="181" t="s">
        <v>100</v>
      </c>
      <c r="C57" s="182"/>
      <c r="D57" s="182"/>
      <c r="E57" s="182"/>
      <c r="F57" s="182"/>
      <c r="G57" s="182"/>
      <c r="H57" s="183" t="s">
        <v>10</v>
      </c>
      <c r="I57" s="177" t="s">
        <v>2</v>
      </c>
      <c r="J57" s="177" t="s">
        <v>3</v>
      </c>
      <c r="K57" s="184" t="s">
        <v>4</v>
      </c>
      <c r="L57" s="177" t="s">
        <v>5</v>
      </c>
      <c r="M57" s="175" t="s">
        <v>6</v>
      </c>
      <c r="N57" s="175" t="s">
        <v>7</v>
      </c>
      <c r="O57" s="177" t="s">
        <v>8</v>
      </c>
      <c r="P57" s="32"/>
    </row>
    <row r="58" spans="1:16" ht="15.75">
      <c r="A58" s="176"/>
      <c r="B58" s="75" t="s">
        <v>101</v>
      </c>
      <c r="C58" s="75" t="s">
        <v>102</v>
      </c>
      <c r="D58" s="75" t="s">
        <v>103</v>
      </c>
      <c r="E58" s="75" t="s">
        <v>104</v>
      </c>
      <c r="F58" s="75" t="s">
        <v>105</v>
      </c>
      <c r="G58" s="75" t="s">
        <v>106</v>
      </c>
      <c r="H58" s="176"/>
      <c r="I58" s="176"/>
      <c r="J58" s="176"/>
      <c r="K58" s="176"/>
      <c r="L58" s="176"/>
      <c r="M58" s="176"/>
      <c r="N58" s="176"/>
      <c r="O58" s="176"/>
      <c r="P58" s="32"/>
    </row>
    <row r="59" spans="1:16" ht="15.75">
      <c r="A59" s="75">
        <v>2302</v>
      </c>
      <c r="B59" s="77">
        <v>187</v>
      </c>
      <c r="C59" s="77"/>
      <c r="D59" s="77"/>
      <c r="E59" s="77"/>
      <c r="F59" s="77"/>
      <c r="G59" s="77"/>
      <c r="H59" s="108"/>
      <c r="I59" s="79"/>
      <c r="J59" s="47"/>
      <c r="K59" s="48"/>
      <c r="L59" s="17"/>
      <c r="M59" s="80">
        <f>B59</f>
        <v>187</v>
      </c>
      <c r="N59" s="43"/>
      <c r="O59" s="17"/>
      <c r="P59" s="32"/>
    </row>
    <row r="60" spans="1:16" ht="15.75">
      <c r="A60" s="75">
        <v>2401</v>
      </c>
      <c r="B60" s="123"/>
      <c r="C60" s="123">
        <v>182</v>
      </c>
      <c r="D60" s="123"/>
      <c r="E60" s="123"/>
      <c r="F60" s="123"/>
      <c r="G60" s="123"/>
      <c r="H60" s="108"/>
      <c r="I60" s="81"/>
      <c r="J60" s="5"/>
      <c r="K60" s="82"/>
      <c r="L60" s="83">
        <f>IF(C60=0,"",C60/B59)</f>
        <v>0.9732620320855615</v>
      </c>
      <c r="M60" s="84">
        <v>182</v>
      </c>
      <c r="N60" s="85">
        <f t="shared" ref="N60:N64" si="6">IF(M60=0,"",M60/M59)</f>
        <v>0.9732620320855615</v>
      </c>
      <c r="O60" s="85">
        <f t="shared" ref="O60:O64" si="7">IF(M60=0,"",100%-N60)</f>
        <v>2.6737967914438499E-2</v>
      </c>
      <c r="P60" s="32"/>
    </row>
    <row r="61" spans="1:16" ht="15.75">
      <c r="A61" s="75">
        <v>2402</v>
      </c>
      <c r="B61" s="77"/>
      <c r="C61" s="77"/>
      <c r="D61" s="77">
        <v>181</v>
      </c>
      <c r="E61" s="77"/>
      <c r="F61" s="77"/>
      <c r="G61" s="77"/>
      <c r="H61" s="108"/>
      <c r="I61" s="81"/>
      <c r="J61" s="5"/>
      <c r="K61" s="82"/>
      <c r="L61" s="86">
        <f>IF(D61=0,"",D61/C60)</f>
        <v>0.99450549450549453</v>
      </c>
      <c r="M61" s="84">
        <v>181</v>
      </c>
      <c r="N61" s="87">
        <f t="shared" si="6"/>
        <v>0.99450549450549453</v>
      </c>
      <c r="O61" s="87">
        <f t="shared" si="7"/>
        <v>5.494505494505475E-3</v>
      </c>
      <c r="P61" s="11">
        <f>M61/M59</f>
        <v>0.96791443850267378</v>
      </c>
    </row>
    <row r="62" spans="1:16" ht="15.75">
      <c r="A62" s="75">
        <v>2501</v>
      </c>
      <c r="B62" s="77"/>
      <c r="C62" s="77"/>
      <c r="D62" s="77"/>
      <c r="E62" s="77"/>
      <c r="F62" s="77"/>
      <c r="G62" s="77"/>
      <c r="H62" s="108"/>
      <c r="I62" s="81"/>
      <c r="J62" s="5"/>
      <c r="K62" s="82"/>
      <c r="L62" s="86" t="str">
        <f>IF(E62=0,"",E62/D61)</f>
        <v/>
      </c>
      <c r="M62" s="84"/>
      <c r="N62" s="87" t="str">
        <f t="shared" si="6"/>
        <v/>
      </c>
      <c r="O62" s="87" t="str">
        <f t="shared" si="7"/>
        <v/>
      </c>
      <c r="P62" s="32"/>
    </row>
    <row r="63" spans="1:16" ht="15.75">
      <c r="A63" s="75">
        <v>2502</v>
      </c>
      <c r="B63" s="77"/>
      <c r="C63" s="77"/>
      <c r="D63" s="77"/>
      <c r="E63" s="77"/>
      <c r="F63" s="77"/>
      <c r="G63" s="77"/>
      <c r="H63" s="108"/>
      <c r="I63" s="81"/>
      <c r="J63" s="5"/>
      <c r="K63" s="82"/>
      <c r="L63" s="86" t="str">
        <f>IF(F63=0,"",F63/E62)</f>
        <v/>
      </c>
      <c r="M63" s="84"/>
      <c r="N63" s="87" t="str">
        <f t="shared" si="6"/>
        <v/>
      </c>
      <c r="O63" s="87" t="str">
        <f t="shared" si="7"/>
        <v/>
      </c>
      <c r="P63" s="32"/>
    </row>
    <row r="64" spans="1:16" ht="15.75">
      <c r="A64" s="75">
        <v>2601</v>
      </c>
      <c r="B64" s="77"/>
      <c r="C64" s="77"/>
      <c r="D64" s="77"/>
      <c r="E64" s="77"/>
      <c r="F64" s="77"/>
      <c r="G64" s="77"/>
      <c r="H64" s="108"/>
      <c r="I64" s="81"/>
      <c r="J64" s="5"/>
      <c r="K64" s="82"/>
      <c r="L64" s="86" t="str">
        <f>IF(G64=0,"",G64/F63)</f>
        <v/>
      </c>
      <c r="M64" s="88"/>
      <c r="N64" s="87" t="str">
        <f t="shared" si="6"/>
        <v/>
      </c>
      <c r="O64" s="87" t="str">
        <f t="shared" si="7"/>
        <v/>
      </c>
      <c r="P64" s="32"/>
    </row>
    <row r="65" spans="1:16" ht="15.75">
      <c r="A65" s="89"/>
      <c r="B65" s="77"/>
      <c r="C65" s="77"/>
      <c r="D65" s="77"/>
      <c r="E65" s="77"/>
      <c r="F65" s="77"/>
      <c r="G65" s="77"/>
      <c r="H65" s="108"/>
      <c r="I65" s="81"/>
      <c r="J65" s="5"/>
      <c r="K65" s="32"/>
      <c r="L65" s="90"/>
      <c r="M65" s="88"/>
      <c r="N65" s="91"/>
      <c r="O65" s="92"/>
      <c r="P65" s="32"/>
    </row>
    <row r="66" spans="1:16" ht="15.75">
      <c r="A66" s="89"/>
      <c r="B66" s="77"/>
      <c r="C66" s="77"/>
      <c r="D66" s="77"/>
      <c r="E66" s="77"/>
      <c r="F66" s="77"/>
      <c r="G66" s="77"/>
      <c r="H66" s="108"/>
      <c r="I66" s="81"/>
      <c r="J66" s="5"/>
      <c r="K66" s="32"/>
      <c r="L66" s="90"/>
      <c r="M66" s="88"/>
      <c r="N66" s="91"/>
      <c r="O66" s="92"/>
      <c r="P66" s="32"/>
    </row>
    <row r="67" spans="1:16" ht="15.75">
      <c r="A67" s="89"/>
      <c r="B67" s="77"/>
      <c r="C67" s="77"/>
      <c r="D67" s="77"/>
      <c r="E67" s="77"/>
      <c r="F67" s="77"/>
      <c r="G67" s="77"/>
      <c r="H67" s="108"/>
      <c r="I67" s="81"/>
      <c r="J67" s="5"/>
      <c r="K67" s="32"/>
      <c r="L67" s="90"/>
      <c r="M67" s="88"/>
      <c r="N67" s="91"/>
      <c r="O67" s="92"/>
      <c r="P67" s="32"/>
    </row>
    <row r="68" spans="1:16" ht="15.75">
      <c r="A68" s="89"/>
      <c r="B68" s="77"/>
      <c r="C68" s="77"/>
      <c r="D68" s="77"/>
      <c r="E68" s="77"/>
      <c r="F68" s="77"/>
      <c r="G68" s="77"/>
      <c r="H68" s="108"/>
      <c r="I68" s="93"/>
      <c r="J68" s="70"/>
      <c r="K68" s="69"/>
      <c r="L68" s="94"/>
      <c r="M68" s="88"/>
      <c r="N68" s="95"/>
      <c r="O68" s="96"/>
      <c r="P68" s="32"/>
    </row>
    <row r="69" spans="1:16" ht="18">
      <c r="A69" s="31"/>
      <c r="B69" s="190" t="s">
        <v>114</v>
      </c>
      <c r="C69" s="182"/>
      <c r="D69" s="182"/>
      <c r="E69" s="182"/>
      <c r="F69" s="182"/>
      <c r="G69" s="191"/>
      <c r="H69" s="97">
        <f>SUM(H59:H68)</f>
        <v>0</v>
      </c>
      <c r="I69" s="98" t="str">
        <f>IF(H67=0,"",H67/B59)</f>
        <v/>
      </c>
      <c r="J69" s="98" t="str">
        <f>IF(H69=0,"",H69/B59)</f>
        <v/>
      </c>
      <c r="K69" s="98" t="e">
        <f>J69-I69</f>
        <v>#VALUE!</v>
      </c>
      <c r="L69" s="5"/>
      <c r="M69" s="32"/>
      <c r="N69" s="23"/>
      <c r="O69" s="5"/>
      <c r="P69" s="32"/>
    </row>
    <row r="70" spans="1:16" ht="12.75" customHeight="1"/>
    <row r="71" spans="1:16" ht="12.75" customHeight="1"/>
    <row r="72" spans="1:16" ht="12.75" customHeight="1"/>
    <row r="73" spans="1:16" ht="12.75" customHeight="1">
      <c r="A73" s="4"/>
      <c r="B73" s="178" t="s">
        <v>99</v>
      </c>
      <c r="C73" s="179"/>
      <c r="D73" s="179"/>
      <c r="E73" s="179"/>
      <c r="F73" s="179"/>
      <c r="G73" s="179"/>
      <c r="H73" s="73">
        <v>2402</v>
      </c>
      <c r="I73" s="74"/>
      <c r="J73" s="74"/>
      <c r="K73" s="74"/>
      <c r="L73" s="74"/>
      <c r="M73" s="74"/>
      <c r="N73" s="32"/>
      <c r="O73" s="32"/>
      <c r="P73" s="32"/>
    </row>
    <row r="74" spans="1:16" ht="12.75" customHeight="1">
      <c r="A74" s="180" t="s">
        <v>9</v>
      </c>
      <c r="B74" s="181" t="s">
        <v>100</v>
      </c>
      <c r="C74" s="182"/>
      <c r="D74" s="182"/>
      <c r="E74" s="182"/>
      <c r="F74" s="182"/>
      <c r="G74" s="182"/>
      <c r="H74" s="183" t="s">
        <v>10</v>
      </c>
      <c r="I74" s="177" t="s">
        <v>2</v>
      </c>
      <c r="J74" s="177" t="s">
        <v>3</v>
      </c>
      <c r="K74" s="184" t="s">
        <v>4</v>
      </c>
      <c r="L74" s="177" t="s">
        <v>5</v>
      </c>
      <c r="M74" s="175" t="s">
        <v>6</v>
      </c>
      <c r="N74" s="175" t="s">
        <v>7</v>
      </c>
      <c r="O74" s="177" t="s">
        <v>8</v>
      </c>
      <c r="P74" s="32"/>
    </row>
    <row r="75" spans="1:16" ht="12.75" customHeight="1">
      <c r="A75" s="176"/>
      <c r="B75" s="75" t="s">
        <v>101</v>
      </c>
      <c r="C75" s="75" t="s">
        <v>102</v>
      </c>
      <c r="D75" s="75" t="s">
        <v>103</v>
      </c>
      <c r="E75" s="75" t="s">
        <v>104</v>
      </c>
      <c r="F75" s="75" t="s">
        <v>105</v>
      </c>
      <c r="G75" s="75" t="s">
        <v>106</v>
      </c>
      <c r="H75" s="176"/>
      <c r="I75" s="176"/>
      <c r="J75" s="176"/>
      <c r="K75" s="176"/>
      <c r="L75" s="176"/>
      <c r="M75" s="176"/>
      <c r="N75" s="176"/>
      <c r="O75" s="176"/>
      <c r="P75" s="32"/>
    </row>
    <row r="76" spans="1:16" ht="12.75" customHeight="1">
      <c r="A76" s="75">
        <v>2402</v>
      </c>
      <c r="B76" s="77">
        <v>366</v>
      </c>
      <c r="C76" s="77"/>
      <c r="D76" s="77"/>
      <c r="E76" s="77"/>
      <c r="F76" s="77"/>
      <c r="G76" s="77"/>
      <c r="H76" s="108"/>
      <c r="I76" s="79"/>
      <c r="J76" s="47"/>
      <c r="K76" s="48"/>
      <c r="L76" s="17"/>
      <c r="M76" s="80">
        <f>B76</f>
        <v>366</v>
      </c>
      <c r="N76" s="43"/>
      <c r="O76" s="17"/>
      <c r="P76" s="32"/>
    </row>
    <row r="77" spans="1:16" ht="12.75" customHeight="1">
      <c r="A77" s="75">
        <v>2501</v>
      </c>
      <c r="B77" s="123"/>
      <c r="C77" s="123"/>
      <c r="D77" s="123"/>
      <c r="E77" s="123"/>
      <c r="F77" s="123"/>
      <c r="G77" s="123"/>
      <c r="H77" s="108"/>
      <c r="I77" s="81"/>
      <c r="J77" s="5"/>
      <c r="K77" s="82"/>
      <c r="L77" s="83" t="str">
        <f>IF(C77=0,"",C77/B76)</f>
        <v/>
      </c>
      <c r="M77" s="84"/>
      <c r="N77" s="85" t="str">
        <f t="shared" ref="N77:N81" si="8">IF(M77=0,"",M77/M76)</f>
        <v/>
      </c>
      <c r="O77" s="85" t="str">
        <f t="shared" ref="O77:O81" si="9">IF(M77=0,"",100%-N77)</f>
        <v/>
      </c>
      <c r="P77" s="32"/>
    </row>
    <row r="78" spans="1:16" ht="12.75" customHeight="1">
      <c r="A78" s="75">
        <v>2502</v>
      </c>
      <c r="B78" s="77"/>
      <c r="C78" s="77"/>
      <c r="D78" s="77"/>
      <c r="E78" s="77"/>
      <c r="F78" s="77"/>
      <c r="G78" s="77"/>
      <c r="H78" s="108"/>
      <c r="I78" s="81"/>
      <c r="J78" s="5"/>
      <c r="K78" s="82"/>
      <c r="L78" s="86" t="str">
        <f>IF(D78=0,"",D78/C77)</f>
        <v/>
      </c>
      <c r="M78" s="84"/>
      <c r="N78" s="87" t="str">
        <f t="shared" si="8"/>
        <v/>
      </c>
      <c r="O78" s="87" t="str">
        <f t="shared" si="9"/>
        <v/>
      </c>
      <c r="P78" s="11">
        <f>M78/M76</f>
        <v>0</v>
      </c>
    </row>
    <row r="79" spans="1:16" ht="12.75" customHeight="1">
      <c r="A79" s="75">
        <v>2601</v>
      </c>
      <c r="B79" s="77"/>
      <c r="C79" s="77"/>
      <c r="D79" s="77"/>
      <c r="E79" s="77"/>
      <c r="F79" s="77"/>
      <c r="G79" s="77"/>
      <c r="H79" s="108"/>
      <c r="I79" s="81"/>
      <c r="J79" s="5"/>
      <c r="K79" s="82"/>
      <c r="L79" s="86" t="str">
        <f>IF(E79=0,"",E79/D78)</f>
        <v/>
      </c>
      <c r="M79" s="84"/>
      <c r="N79" s="87" t="str">
        <f t="shared" si="8"/>
        <v/>
      </c>
      <c r="O79" s="87" t="str">
        <f t="shared" si="9"/>
        <v/>
      </c>
      <c r="P79" s="32"/>
    </row>
    <row r="80" spans="1:16" ht="12.75" customHeight="1">
      <c r="A80" s="75">
        <v>2602</v>
      </c>
      <c r="B80" s="77"/>
      <c r="C80" s="77"/>
      <c r="D80" s="77"/>
      <c r="E80" s="77"/>
      <c r="F80" s="77"/>
      <c r="G80" s="77"/>
      <c r="H80" s="108"/>
      <c r="I80" s="81"/>
      <c r="J80" s="5"/>
      <c r="K80" s="82"/>
      <c r="L80" s="86" t="str">
        <f>IF(F80=0,"",F80/E79)</f>
        <v/>
      </c>
      <c r="M80" s="84"/>
      <c r="N80" s="87" t="str">
        <f t="shared" si="8"/>
        <v/>
      </c>
      <c r="O80" s="87" t="str">
        <f t="shared" si="9"/>
        <v/>
      </c>
      <c r="P80" s="32"/>
    </row>
    <row r="81" spans="1:16" ht="12.75" customHeight="1">
      <c r="A81" s="75">
        <v>2701</v>
      </c>
      <c r="B81" s="77"/>
      <c r="C81" s="77"/>
      <c r="D81" s="77"/>
      <c r="E81" s="77"/>
      <c r="F81" s="77"/>
      <c r="G81" s="77"/>
      <c r="H81" s="108"/>
      <c r="I81" s="81"/>
      <c r="J81" s="5"/>
      <c r="K81" s="82"/>
      <c r="L81" s="86" t="str">
        <f>IF(G81=0,"",G81/F80)</f>
        <v/>
      </c>
      <c r="M81" s="88"/>
      <c r="N81" s="87" t="str">
        <f t="shared" si="8"/>
        <v/>
      </c>
      <c r="O81" s="87" t="str">
        <f t="shared" si="9"/>
        <v/>
      </c>
      <c r="P81" s="32"/>
    </row>
    <row r="82" spans="1:16" ht="12.75" customHeight="1">
      <c r="A82" s="89"/>
      <c r="B82" s="77"/>
      <c r="C82" s="77"/>
      <c r="D82" s="77"/>
      <c r="E82" s="77"/>
      <c r="F82" s="77"/>
      <c r="G82" s="77"/>
      <c r="H82" s="108"/>
      <c r="I82" s="81"/>
      <c r="J82" s="5"/>
      <c r="K82" s="32"/>
      <c r="L82" s="90"/>
      <c r="M82" s="88"/>
      <c r="N82" s="91"/>
      <c r="O82" s="92"/>
      <c r="P82" s="32"/>
    </row>
    <row r="83" spans="1:16" ht="12.75" customHeight="1">
      <c r="A83" s="89"/>
      <c r="B83" s="77"/>
      <c r="C83" s="77"/>
      <c r="D83" s="77"/>
      <c r="E83" s="77"/>
      <c r="F83" s="77"/>
      <c r="G83" s="77"/>
      <c r="H83" s="108"/>
      <c r="I83" s="81"/>
      <c r="J83" s="5"/>
      <c r="K83" s="32"/>
      <c r="L83" s="90"/>
      <c r="M83" s="88"/>
      <c r="N83" s="91"/>
      <c r="O83" s="92"/>
      <c r="P83" s="32"/>
    </row>
    <row r="84" spans="1:16" ht="12.75" customHeight="1">
      <c r="A84" s="89"/>
      <c r="B84" s="77"/>
      <c r="C84" s="77"/>
      <c r="D84" s="77"/>
      <c r="E84" s="77"/>
      <c r="F84" s="77"/>
      <c r="G84" s="77"/>
      <c r="H84" s="108"/>
      <c r="I84" s="81"/>
      <c r="J84" s="5"/>
      <c r="K84" s="32"/>
      <c r="L84" s="90"/>
      <c r="M84" s="88"/>
      <c r="N84" s="91"/>
      <c r="O84" s="92"/>
      <c r="P84" s="32"/>
    </row>
    <row r="85" spans="1:16" ht="12.75" customHeight="1">
      <c r="A85" s="89"/>
      <c r="B85" s="77"/>
      <c r="C85" s="77"/>
      <c r="D85" s="77"/>
      <c r="E85" s="77"/>
      <c r="F85" s="77"/>
      <c r="G85" s="77"/>
      <c r="H85" s="108"/>
      <c r="I85" s="93"/>
      <c r="J85" s="70"/>
      <c r="K85" s="69"/>
      <c r="L85" s="94"/>
      <c r="M85" s="88"/>
      <c r="N85" s="95"/>
      <c r="O85" s="96"/>
      <c r="P85" s="32"/>
    </row>
    <row r="86" spans="1:16" ht="12.75" customHeight="1">
      <c r="A86" s="31"/>
      <c r="B86" s="190" t="s">
        <v>114</v>
      </c>
      <c r="C86" s="182"/>
      <c r="D86" s="182"/>
      <c r="E86" s="182"/>
      <c r="F86" s="182"/>
      <c r="G86" s="191"/>
      <c r="H86" s="97">
        <f>SUM(H76:H85)</f>
        <v>0</v>
      </c>
      <c r="I86" s="98" t="str">
        <f>IF(H84=0,"",H84/B76)</f>
        <v/>
      </c>
      <c r="J86" s="98" t="str">
        <f>IF(H86=0,"",H86/B76)</f>
        <v/>
      </c>
      <c r="K86" s="98" t="e">
        <f>J86-I86</f>
        <v>#VALUE!</v>
      </c>
      <c r="L86" s="5"/>
      <c r="M86" s="32"/>
      <c r="N86" s="23"/>
      <c r="O86" s="5"/>
      <c r="P86" s="32"/>
    </row>
    <row r="87" spans="1:16" ht="12.75" customHeight="1"/>
    <row r="88" spans="1:16" ht="12.75" customHeight="1"/>
    <row r="89" spans="1:16" ht="12.75" customHeight="1"/>
    <row r="90" spans="1:16" ht="12.75" customHeight="1"/>
    <row r="91" spans="1:16" ht="12.75" customHeight="1"/>
    <row r="92" spans="1:16" ht="12.75" customHeight="1"/>
    <row r="93" spans="1:16" ht="12.75" customHeight="1"/>
    <row r="94" spans="1:16" ht="12.75" customHeight="1"/>
    <row r="95" spans="1:16" ht="12.75" customHeight="1"/>
    <row r="96" spans="1:1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64">
    <mergeCell ref="O57:O58"/>
    <mergeCell ref="B69:G69"/>
    <mergeCell ref="J57:J58"/>
    <mergeCell ref="K57:K58"/>
    <mergeCell ref="L57:L58"/>
    <mergeCell ref="M57:M58"/>
    <mergeCell ref="N57:N58"/>
    <mergeCell ref="B56:G56"/>
    <mergeCell ref="A57:A58"/>
    <mergeCell ref="B57:G57"/>
    <mergeCell ref="H57:H58"/>
    <mergeCell ref="I57:I58"/>
    <mergeCell ref="O10:O11"/>
    <mergeCell ref="G1:Q1"/>
    <mergeCell ref="G2:O2"/>
    <mergeCell ref="G3:O3"/>
    <mergeCell ref="G4:O4"/>
    <mergeCell ref="B9:G9"/>
    <mergeCell ref="J10:J11"/>
    <mergeCell ref="K10:K11"/>
    <mergeCell ref="L10:L11"/>
    <mergeCell ref="M10:M11"/>
    <mergeCell ref="N10:N11"/>
    <mergeCell ref="H10:H11"/>
    <mergeCell ref="I10:I11"/>
    <mergeCell ref="A10:A11"/>
    <mergeCell ref="B10:G10"/>
    <mergeCell ref="I26:I27"/>
    <mergeCell ref="M41:M42"/>
    <mergeCell ref="N41:N42"/>
    <mergeCell ref="A41:A42"/>
    <mergeCell ref="B41:G41"/>
    <mergeCell ref="H41:H42"/>
    <mergeCell ref="K41:K42"/>
    <mergeCell ref="I41:I42"/>
    <mergeCell ref="J41:J42"/>
    <mergeCell ref="J26:J27"/>
    <mergeCell ref="K26:K27"/>
    <mergeCell ref="B22:G22"/>
    <mergeCell ref="B25:G25"/>
    <mergeCell ref="A26:A27"/>
    <mergeCell ref="B53:G53"/>
    <mergeCell ref="B38:G38"/>
    <mergeCell ref="B40:G40"/>
    <mergeCell ref="O41:O42"/>
    <mergeCell ref="L26:L27"/>
    <mergeCell ref="M26:M27"/>
    <mergeCell ref="N26:N27"/>
    <mergeCell ref="O26:O27"/>
    <mergeCell ref="L41:L42"/>
    <mergeCell ref="B26:G26"/>
    <mergeCell ref="H26:H27"/>
    <mergeCell ref="B73:G73"/>
    <mergeCell ref="A74:A75"/>
    <mergeCell ref="B74:G74"/>
    <mergeCell ref="H74:H75"/>
    <mergeCell ref="I74:I75"/>
    <mergeCell ref="O74:O75"/>
    <mergeCell ref="B86:G86"/>
    <mergeCell ref="J74:J75"/>
    <mergeCell ref="K74:K75"/>
    <mergeCell ref="L74:L75"/>
    <mergeCell ref="M74:M75"/>
    <mergeCell ref="N74:N75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A3C9D-C769-4F24-BB16-46B160A4856D}">
  <dimension ref="A1:Q36"/>
  <sheetViews>
    <sheetView workbookViewId="0">
      <selection activeCell="O18" sqref="O18"/>
    </sheetView>
  </sheetViews>
  <sheetFormatPr baseColWidth="10" defaultRowHeight="12.75"/>
  <cols>
    <col min="1" max="1" width="8.140625" customWidth="1"/>
    <col min="2" max="2" width="5.7109375" style="162" customWidth="1"/>
    <col min="3" max="3" width="5.42578125" style="162" customWidth="1"/>
    <col min="4" max="4" width="5.5703125" style="162" customWidth="1"/>
    <col min="5" max="5" width="5.7109375" style="162" customWidth="1"/>
    <col min="6" max="6" width="5.85546875" style="162" customWidth="1"/>
    <col min="7" max="7" width="5.5703125" style="162" customWidth="1"/>
    <col min="8" max="15" width="11.42578125" style="162"/>
  </cols>
  <sheetData>
    <row r="1" spans="1:17" ht="27.75">
      <c r="A1" s="204" t="s">
        <v>121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</row>
    <row r="2" spans="1:17" ht="27" customHeight="1">
      <c r="A2" s="205" t="s">
        <v>122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</row>
    <row r="3" spans="1:17" ht="27" customHeight="1">
      <c r="A3" s="206" t="s">
        <v>123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</row>
    <row r="4" spans="1:17" ht="27" customHeight="1">
      <c r="A4" s="207" t="s">
        <v>124</v>
      </c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</row>
    <row r="7" spans="1:17" ht="26.25">
      <c r="A7" s="157" t="s">
        <v>99</v>
      </c>
      <c r="C7" s="158"/>
      <c r="D7" s="158"/>
      <c r="E7" s="158"/>
      <c r="F7" s="158"/>
      <c r="G7" s="158"/>
      <c r="H7" s="73">
        <v>2401</v>
      </c>
      <c r="I7" s="74"/>
      <c r="J7" s="74"/>
      <c r="K7" s="74"/>
      <c r="L7" s="74"/>
      <c r="M7" s="74"/>
      <c r="N7" s="32"/>
      <c r="O7" s="32"/>
      <c r="P7" s="32"/>
    </row>
    <row r="8" spans="1:17" ht="20.25" customHeight="1">
      <c r="A8" s="180" t="s">
        <v>9</v>
      </c>
      <c r="B8" s="181" t="s">
        <v>100</v>
      </c>
      <c r="C8" s="201"/>
      <c r="D8" s="201"/>
      <c r="E8" s="201"/>
      <c r="F8" s="201"/>
      <c r="G8" s="202"/>
      <c r="H8" s="183" t="s">
        <v>10</v>
      </c>
      <c r="I8" s="177" t="s">
        <v>2</v>
      </c>
      <c r="J8" s="177" t="s">
        <v>3</v>
      </c>
      <c r="K8" s="184" t="s">
        <v>4</v>
      </c>
      <c r="L8" s="177" t="s">
        <v>5</v>
      </c>
      <c r="M8" s="175" t="s">
        <v>6</v>
      </c>
      <c r="N8" s="175" t="s">
        <v>7</v>
      </c>
      <c r="O8" s="177" t="s">
        <v>8</v>
      </c>
      <c r="P8" s="32"/>
    </row>
    <row r="9" spans="1:17" ht="15.75">
      <c r="A9" s="176"/>
      <c r="B9" s="75" t="s">
        <v>101</v>
      </c>
      <c r="C9" s="75" t="s">
        <v>102</v>
      </c>
      <c r="D9" s="75" t="s">
        <v>103</v>
      </c>
      <c r="E9" s="75" t="s">
        <v>104</v>
      </c>
      <c r="F9" s="75" t="s">
        <v>105</v>
      </c>
      <c r="G9" s="75" t="s">
        <v>106</v>
      </c>
      <c r="H9" s="203"/>
      <c r="I9" s="199"/>
      <c r="J9" s="199"/>
      <c r="K9" s="198"/>
      <c r="L9" s="199"/>
      <c r="M9" s="200"/>
      <c r="N9" s="200"/>
      <c r="O9" s="199"/>
      <c r="P9" s="32"/>
    </row>
    <row r="10" spans="1:17" ht="15.75">
      <c r="A10" s="75">
        <v>2401</v>
      </c>
      <c r="B10" s="77">
        <v>9</v>
      </c>
      <c r="C10" s="77"/>
      <c r="D10" s="77"/>
      <c r="E10" s="77"/>
      <c r="F10" s="77"/>
      <c r="G10" s="77"/>
      <c r="H10" s="108"/>
      <c r="I10" s="79"/>
      <c r="J10" s="47"/>
      <c r="K10" s="48"/>
      <c r="L10" s="17"/>
      <c r="M10" s="80">
        <f>B10</f>
        <v>9</v>
      </c>
      <c r="N10" s="43"/>
      <c r="O10" s="17"/>
      <c r="P10" s="32"/>
    </row>
    <row r="11" spans="1:17" ht="15.75">
      <c r="A11" s="75">
        <v>2402</v>
      </c>
      <c r="B11" s="77"/>
      <c r="C11" s="77">
        <v>6</v>
      </c>
      <c r="D11" s="77"/>
      <c r="E11" s="77"/>
      <c r="F11" s="77"/>
      <c r="G11" s="77"/>
      <c r="H11" s="108"/>
      <c r="I11" s="81"/>
      <c r="J11" s="5"/>
      <c r="K11" s="82"/>
      <c r="L11" s="83">
        <f>IF(C11=0,"",C11/B10)</f>
        <v>0.66666666666666663</v>
      </c>
      <c r="M11" s="84">
        <v>6</v>
      </c>
      <c r="N11" s="85">
        <f t="shared" ref="N11:N15" si="0">IF(M11=0,"",M11/M10)</f>
        <v>0.66666666666666663</v>
      </c>
      <c r="O11" s="85">
        <f t="shared" ref="O11:O15" si="1">IF(M11=0,"",100%-N11)</f>
        <v>0.33333333333333337</v>
      </c>
      <c r="P11" s="32"/>
    </row>
    <row r="12" spans="1:17" ht="15.75">
      <c r="A12" s="75">
        <v>2501</v>
      </c>
      <c r="B12" s="77"/>
      <c r="C12" s="77"/>
      <c r="D12" s="77"/>
      <c r="E12" s="77"/>
      <c r="F12" s="77"/>
      <c r="G12" s="77"/>
      <c r="H12" s="108"/>
      <c r="I12" s="81"/>
      <c r="J12" s="5"/>
      <c r="K12" s="82"/>
      <c r="L12" s="86" t="str">
        <f>IF(D12=0,"",D12/C11)</f>
        <v/>
      </c>
      <c r="M12" s="84"/>
      <c r="N12" s="87" t="str">
        <f t="shared" si="0"/>
        <v/>
      </c>
      <c r="O12" s="87" t="str">
        <f t="shared" si="1"/>
        <v/>
      </c>
      <c r="P12" s="11">
        <f>M12/M10</f>
        <v>0</v>
      </c>
    </row>
    <row r="13" spans="1:17" ht="15.75">
      <c r="A13" s="75">
        <v>2502</v>
      </c>
      <c r="B13" s="77"/>
      <c r="C13" s="77"/>
      <c r="D13" s="77"/>
      <c r="E13" s="77"/>
      <c r="F13" s="77"/>
      <c r="G13" s="77"/>
      <c r="H13" s="108"/>
      <c r="I13" s="81"/>
      <c r="J13" s="5"/>
      <c r="K13" s="82"/>
      <c r="L13" s="86" t="str">
        <f>IF(E13=0,"",E13/D12)</f>
        <v/>
      </c>
      <c r="M13" s="84"/>
      <c r="N13" s="87" t="str">
        <f t="shared" si="0"/>
        <v/>
      </c>
      <c r="O13" s="87" t="str">
        <f t="shared" si="1"/>
        <v/>
      </c>
      <c r="P13" s="32"/>
    </row>
    <row r="14" spans="1:17" ht="15.75">
      <c r="A14" s="75">
        <v>2601</v>
      </c>
      <c r="B14" s="77"/>
      <c r="C14" s="77"/>
      <c r="D14" s="77"/>
      <c r="E14" s="77"/>
      <c r="F14" s="77"/>
      <c r="G14" s="77"/>
      <c r="H14" s="108"/>
      <c r="I14" s="81"/>
      <c r="J14" s="5"/>
      <c r="K14" s="82"/>
      <c r="L14" s="86" t="str">
        <f>IF(F14=0,"",F14/E13)</f>
        <v/>
      </c>
      <c r="M14" s="84"/>
      <c r="N14" s="87" t="str">
        <f t="shared" si="0"/>
        <v/>
      </c>
      <c r="O14" s="87" t="str">
        <f t="shared" si="1"/>
        <v/>
      </c>
      <c r="P14" s="32"/>
    </row>
    <row r="15" spans="1:17" ht="15.75">
      <c r="A15" s="89" t="s">
        <v>138</v>
      </c>
      <c r="B15" s="77"/>
      <c r="C15" s="77"/>
      <c r="D15" s="77"/>
      <c r="E15" s="77"/>
      <c r="F15" s="77"/>
      <c r="G15" s="77"/>
      <c r="H15" s="108"/>
      <c r="I15" s="81"/>
      <c r="J15" s="5"/>
      <c r="K15" s="82"/>
      <c r="L15" s="86" t="str">
        <f>IF(G15=0,"",G15/F14)</f>
        <v/>
      </c>
      <c r="M15" s="88"/>
      <c r="N15" s="87" t="str">
        <f t="shared" si="0"/>
        <v/>
      </c>
      <c r="O15" s="87" t="str">
        <f t="shared" si="1"/>
        <v/>
      </c>
      <c r="P15" s="32"/>
    </row>
    <row r="16" spans="1:17" ht="15.75">
      <c r="A16" s="89" t="s">
        <v>140</v>
      </c>
      <c r="B16" s="77"/>
      <c r="C16" s="77"/>
      <c r="D16" s="77"/>
      <c r="E16" s="77"/>
      <c r="F16" s="77"/>
      <c r="G16" s="77"/>
      <c r="H16" s="108"/>
      <c r="I16" s="81"/>
      <c r="J16" s="5"/>
      <c r="K16" s="32"/>
      <c r="L16" s="90"/>
      <c r="M16" s="88"/>
      <c r="N16" s="91"/>
      <c r="O16" s="92"/>
      <c r="P16" s="32"/>
    </row>
    <row r="17" spans="1:16" ht="15.75">
      <c r="A17" s="89"/>
      <c r="B17" s="77"/>
      <c r="C17" s="77"/>
      <c r="D17" s="77"/>
      <c r="E17" s="77"/>
      <c r="F17" s="77"/>
      <c r="G17" s="77"/>
      <c r="H17" s="108"/>
      <c r="I17" s="81"/>
      <c r="J17" s="5"/>
      <c r="K17" s="32"/>
      <c r="L17" s="90"/>
      <c r="M17" s="88"/>
      <c r="N17" s="91"/>
      <c r="O17" s="92"/>
      <c r="P17" s="32"/>
    </row>
    <row r="18" spans="1:16" ht="15.75">
      <c r="A18" s="89"/>
      <c r="B18" s="77"/>
      <c r="C18" s="77"/>
      <c r="D18" s="77"/>
      <c r="E18" s="77"/>
      <c r="F18" s="77"/>
      <c r="G18" s="77"/>
      <c r="H18" s="108"/>
      <c r="I18" s="81"/>
      <c r="J18" s="5"/>
      <c r="K18" s="32"/>
      <c r="L18" s="90"/>
      <c r="M18" s="88"/>
      <c r="N18" s="91"/>
      <c r="O18" s="92"/>
      <c r="P18" s="32"/>
    </row>
    <row r="19" spans="1:16" ht="15.75">
      <c r="A19" s="89"/>
      <c r="B19" s="77"/>
      <c r="C19" s="77"/>
      <c r="D19" s="77"/>
      <c r="E19" s="77"/>
      <c r="F19" s="77"/>
      <c r="G19" s="77"/>
      <c r="H19" s="108"/>
      <c r="I19" s="93"/>
      <c r="J19" s="70"/>
      <c r="K19" s="69"/>
      <c r="L19" s="94"/>
      <c r="M19" s="88"/>
      <c r="N19" s="95"/>
      <c r="O19" s="96"/>
      <c r="P19" s="32"/>
    </row>
    <row r="20" spans="1:16" ht="18" customHeight="1">
      <c r="A20" s="31"/>
      <c r="B20" s="32"/>
      <c r="C20" s="172" t="s">
        <v>114</v>
      </c>
      <c r="D20" s="172"/>
      <c r="E20" s="172"/>
      <c r="F20" s="172"/>
      <c r="G20" s="189"/>
      <c r="H20" s="97">
        <f>SUM(H10:H19)</f>
        <v>0</v>
      </c>
      <c r="I20" s="98" t="str">
        <f>IF(H18=0,"",H18/B10)</f>
        <v/>
      </c>
      <c r="J20" s="98" t="str">
        <f>IF(H20=0,"",H20/B10)</f>
        <v/>
      </c>
      <c r="K20" s="98" t="str">
        <f>IF(H18=0,"",J20-I20)</f>
        <v/>
      </c>
      <c r="L20" s="5"/>
      <c r="M20" s="32"/>
      <c r="N20" s="23"/>
      <c r="O20" s="5"/>
      <c r="P20" s="32"/>
    </row>
    <row r="23" spans="1:16" ht="26.25">
      <c r="A23" s="157" t="s">
        <v>99</v>
      </c>
      <c r="B23" s="165"/>
      <c r="C23" s="158"/>
      <c r="D23" s="158"/>
      <c r="E23" s="158"/>
      <c r="F23" s="158"/>
      <c r="G23" s="158"/>
      <c r="H23" s="73">
        <v>2402</v>
      </c>
      <c r="I23" s="74"/>
      <c r="J23" s="74"/>
      <c r="K23" s="74"/>
      <c r="L23" s="74"/>
      <c r="M23" s="74"/>
      <c r="N23" s="32"/>
      <c r="O23" s="32"/>
      <c r="P23" s="32"/>
    </row>
    <row r="24" spans="1:16" ht="20.25">
      <c r="A24" s="180" t="s">
        <v>9</v>
      </c>
      <c r="B24" s="181" t="s">
        <v>100</v>
      </c>
      <c r="C24" s="201"/>
      <c r="D24" s="201"/>
      <c r="E24" s="201"/>
      <c r="F24" s="201"/>
      <c r="G24" s="202"/>
      <c r="H24" s="183" t="s">
        <v>10</v>
      </c>
      <c r="I24" s="177" t="s">
        <v>2</v>
      </c>
      <c r="J24" s="177" t="s">
        <v>3</v>
      </c>
      <c r="K24" s="184" t="s">
        <v>4</v>
      </c>
      <c r="L24" s="177" t="s">
        <v>5</v>
      </c>
      <c r="M24" s="175" t="s">
        <v>6</v>
      </c>
      <c r="N24" s="175" t="s">
        <v>7</v>
      </c>
      <c r="O24" s="177" t="s">
        <v>8</v>
      </c>
      <c r="P24" s="32"/>
    </row>
    <row r="25" spans="1:16" ht="15.75">
      <c r="A25" s="176"/>
      <c r="B25" s="75" t="s">
        <v>101</v>
      </c>
      <c r="C25" s="75" t="s">
        <v>102</v>
      </c>
      <c r="D25" s="75" t="s">
        <v>103</v>
      </c>
      <c r="E25" s="75" t="s">
        <v>104</v>
      </c>
      <c r="F25" s="75" t="s">
        <v>105</v>
      </c>
      <c r="G25" s="75" t="s">
        <v>106</v>
      </c>
      <c r="H25" s="203"/>
      <c r="I25" s="199"/>
      <c r="J25" s="199"/>
      <c r="K25" s="198"/>
      <c r="L25" s="199"/>
      <c r="M25" s="200"/>
      <c r="N25" s="200"/>
      <c r="O25" s="199"/>
      <c r="P25" s="32"/>
    </row>
    <row r="26" spans="1:16" ht="15.75">
      <c r="A26" s="75">
        <v>2402</v>
      </c>
      <c r="B26" s="77">
        <v>130</v>
      </c>
      <c r="C26" s="77"/>
      <c r="D26" s="77"/>
      <c r="E26" s="77"/>
      <c r="F26" s="77"/>
      <c r="G26" s="77"/>
      <c r="H26" s="108"/>
      <c r="I26" s="79"/>
      <c r="J26" s="47"/>
      <c r="K26" s="48"/>
      <c r="L26" s="17"/>
      <c r="M26" s="80">
        <f>B26</f>
        <v>130</v>
      </c>
      <c r="N26" s="43"/>
      <c r="O26" s="17"/>
      <c r="P26" s="32"/>
    </row>
    <row r="27" spans="1:16" ht="15.75">
      <c r="A27" s="75">
        <v>2501</v>
      </c>
      <c r="B27" s="77"/>
      <c r="C27" s="77"/>
      <c r="D27" s="77"/>
      <c r="E27" s="77"/>
      <c r="F27" s="77"/>
      <c r="G27" s="77"/>
      <c r="H27" s="108"/>
      <c r="I27" s="81"/>
      <c r="J27" s="5"/>
      <c r="K27" s="82"/>
      <c r="L27" s="83" t="str">
        <f>IF(C27=0,"",C27/B26)</f>
        <v/>
      </c>
      <c r="M27" s="84"/>
      <c r="N27" s="85" t="str">
        <f t="shared" ref="N27:N31" si="2">IF(M27=0,"",M27/M26)</f>
        <v/>
      </c>
      <c r="O27" s="85" t="str">
        <f t="shared" ref="O27:O31" si="3">IF(M27=0,"",100%-N27)</f>
        <v/>
      </c>
      <c r="P27" s="32"/>
    </row>
    <row r="28" spans="1:16" ht="15.75">
      <c r="A28" s="75">
        <v>2502</v>
      </c>
      <c r="B28" s="77"/>
      <c r="C28" s="77"/>
      <c r="D28" s="77"/>
      <c r="E28" s="77"/>
      <c r="F28" s="77"/>
      <c r="G28" s="77"/>
      <c r="H28" s="108"/>
      <c r="I28" s="81"/>
      <c r="J28" s="5"/>
      <c r="K28" s="82"/>
      <c r="L28" s="86" t="str">
        <f>IF(D28=0,"",D28/C27)</f>
        <v/>
      </c>
      <c r="M28" s="84"/>
      <c r="N28" s="87" t="str">
        <f t="shared" si="2"/>
        <v/>
      </c>
      <c r="O28" s="87" t="str">
        <f t="shared" si="3"/>
        <v/>
      </c>
      <c r="P28" s="11">
        <f>M28/M26</f>
        <v>0</v>
      </c>
    </row>
    <row r="29" spans="1:16" ht="15.75">
      <c r="A29" s="75">
        <v>2601</v>
      </c>
      <c r="B29" s="77"/>
      <c r="C29" s="77"/>
      <c r="D29" s="77"/>
      <c r="E29" s="77"/>
      <c r="F29" s="77"/>
      <c r="G29" s="77"/>
      <c r="H29" s="108"/>
      <c r="I29" s="81"/>
      <c r="J29" s="5"/>
      <c r="K29" s="82"/>
      <c r="L29" s="86" t="str">
        <f>IF(E29=0,"",E29/D28)</f>
        <v/>
      </c>
      <c r="M29" s="84"/>
      <c r="N29" s="87" t="str">
        <f t="shared" si="2"/>
        <v/>
      </c>
      <c r="O29" s="87" t="str">
        <f t="shared" si="3"/>
        <v/>
      </c>
      <c r="P29" s="32"/>
    </row>
    <row r="30" spans="1:16" ht="15.75">
      <c r="A30" s="89" t="s">
        <v>138</v>
      </c>
      <c r="B30" s="77"/>
      <c r="C30" s="77"/>
      <c r="D30" s="77"/>
      <c r="E30" s="77"/>
      <c r="F30" s="77"/>
      <c r="G30" s="77"/>
      <c r="H30" s="108"/>
      <c r="I30" s="81"/>
      <c r="J30" s="5"/>
      <c r="K30" s="82"/>
      <c r="L30" s="86" t="str">
        <f>IF(F30=0,"",F30/E29)</f>
        <v/>
      </c>
      <c r="M30" s="84"/>
      <c r="N30" s="87" t="str">
        <f t="shared" si="2"/>
        <v/>
      </c>
      <c r="O30" s="87" t="str">
        <f t="shared" si="3"/>
        <v/>
      </c>
      <c r="P30" s="32"/>
    </row>
    <row r="31" spans="1:16" ht="15.75">
      <c r="A31" s="89" t="s">
        <v>140</v>
      </c>
      <c r="B31" s="77"/>
      <c r="C31" s="77"/>
      <c r="D31" s="77"/>
      <c r="E31" s="77"/>
      <c r="F31" s="77"/>
      <c r="G31" s="77"/>
      <c r="H31" s="108"/>
      <c r="I31" s="81"/>
      <c r="J31" s="5"/>
      <c r="K31" s="82"/>
      <c r="L31" s="86" t="str">
        <f>IF(G31=0,"",G31/F30)</f>
        <v/>
      </c>
      <c r="M31" s="88"/>
      <c r="N31" s="87" t="str">
        <f t="shared" si="2"/>
        <v/>
      </c>
      <c r="O31" s="87" t="str">
        <f t="shared" si="3"/>
        <v/>
      </c>
      <c r="P31" s="32"/>
    </row>
    <row r="32" spans="1:16" ht="15.75">
      <c r="A32" s="89" t="s">
        <v>141</v>
      </c>
      <c r="B32" s="77"/>
      <c r="C32" s="77"/>
      <c r="D32" s="77"/>
      <c r="E32" s="77"/>
      <c r="F32" s="77"/>
      <c r="G32" s="77"/>
      <c r="H32" s="108"/>
      <c r="I32" s="81"/>
      <c r="J32" s="5"/>
      <c r="K32" s="32"/>
      <c r="L32" s="90"/>
      <c r="M32" s="88"/>
      <c r="N32" s="91"/>
      <c r="O32" s="92"/>
      <c r="P32" s="32"/>
    </row>
    <row r="33" spans="1:16" ht="15.75">
      <c r="A33" s="89"/>
      <c r="B33" s="77"/>
      <c r="C33" s="77"/>
      <c r="D33" s="77"/>
      <c r="E33" s="77"/>
      <c r="F33" s="77"/>
      <c r="G33" s="77"/>
      <c r="H33" s="108"/>
      <c r="I33" s="81"/>
      <c r="J33" s="5"/>
      <c r="K33" s="32"/>
      <c r="L33" s="90"/>
      <c r="M33" s="88"/>
      <c r="N33" s="91"/>
      <c r="O33" s="92"/>
      <c r="P33" s="32"/>
    </row>
    <row r="34" spans="1:16" ht="15.75">
      <c r="A34" s="89"/>
      <c r="B34" s="77"/>
      <c r="C34" s="77"/>
      <c r="D34" s="77"/>
      <c r="E34" s="77"/>
      <c r="F34" s="77"/>
      <c r="G34" s="77"/>
      <c r="H34" s="108"/>
      <c r="I34" s="81"/>
      <c r="J34" s="5"/>
      <c r="K34" s="32"/>
      <c r="L34" s="90"/>
      <c r="M34" s="88"/>
      <c r="N34" s="91"/>
      <c r="O34" s="92"/>
      <c r="P34" s="32"/>
    </row>
    <row r="35" spans="1:16" ht="15.75">
      <c r="A35" s="89"/>
      <c r="B35" s="77"/>
      <c r="C35" s="77"/>
      <c r="D35" s="77"/>
      <c r="E35" s="77"/>
      <c r="F35" s="77"/>
      <c r="G35" s="77"/>
      <c r="H35" s="108"/>
      <c r="I35" s="93"/>
      <c r="J35" s="70"/>
      <c r="K35" s="69"/>
      <c r="L35" s="94"/>
      <c r="M35" s="88"/>
      <c r="N35" s="95"/>
      <c r="O35" s="96"/>
      <c r="P35" s="32"/>
    </row>
    <row r="36" spans="1:16" ht="18">
      <c r="A36" s="31"/>
      <c r="B36" s="32"/>
      <c r="C36" s="172" t="s">
        <v>114</v>
      </c>
      <c r="D36" s="172"/>
      <c r="E36" s="172"/>
      <c r="F36" s="172"/>
      <c r="G36" s="189"/>
      <c r="H36" s="97">
        <f>SUM(H26:H35)</f>
        <v>0</v>
      </c>
      <c r="I36" s="98" t="str">
        <f>IF(H34=0,"",H34/B26)</f>
        <v/>
      </c>
      <c r="J36" s="98" t="str">
        <f>IF(H36=0,"",H36/B26)</f>
        <v/>
      </c>
      <c r="K36" s="98" t="str">
        <f>IF(H34=0,"",J36-I36)</f>
        <v/>
      </c>
      <c r="L36" s="5"/>
      <c r="M36" s="32"/>
      <c r="N36" s="23"/>
      <c r="O36" s="5"/>
      <c r="P36" s="32"/>
    </row>
  </sheetData>
  <mergeCells count="26">
    <mergeCell ref="C20:G20"/>
    <mergeCell ref="A8:A9"/>
    <mergeCell ref="B8:G8"/>
    <mergeCell ref="H8:H9"/>
    <mergeCell ref="I8:I9"/>
    <mergeCell ref="A1:Q1"/>
    <mergeCell ref="A2:Q2"/>
    <mergeCell ref="A3:Q3"/>
    <mergeCell ref="A4:Q4"/>
    <mergeCell ref="L8:L9"/>
    <mergeCell ref="M8:M9"/>
    <mergeCell ref="N8:N9"/>
    <mergeCell ref="O8:O9"/>
    <mergeCell ref="J8:J9"/>
    <mergeCell ref="K8:K9"/>
    <mergeCell ref="O24:O25"/>
    <mergeCell ref="A24:A25"/>
    <mergeCell ref="B24:G24"/>
    <mergeCell ref="H24:H25"/>
    <mergeCell ref="I24:I25"/>
    <mergeCell ref="J24:J25"/>
    <mergeCell ref="C36:G36"/>
    <mergeCell ref="K24:K25"/>
    <mergeCell ref="L24:L25"/>
    <mergeCell ref="M24:M25"/>
    <mergeCell ref="N24:N2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BACHILLERATO</vt:lpstr>
      <vt:lpstr>Prepa 1</vt:lpstr>
      <vt:lpstr>Prepa 2</vt:lpstr>
      <vt:lpstr>Prepa 3</vt:lpstr>
      <vt:lpstr>Prepa 4</vt:lpstr>
      <vt:lpstr>Prepa 5</vt:lpstr>
      <vt:lpstr>Prepa 6</vt:lpstr>
      <vt:lpstr>Prepa 7</vt:lpstr>
      <vt:lpstr>Prepa 8</vt:lpstr>
      <vt:lpstr>Bach Abierto</vt:lpstr>
      <vt:lpstr>Bach Tizayuca</vt:lpstr>
      <vt:lpstr>Bach Tepeji</vt:lpstr>
      <vt:lpstr>Bach Sahagun</vt:lpstr>
      <vt:lpstr>Bach Huejutla</vt:lpstr>
      <vt:lpstr>Bach Atotonilco</vt:lpstr>
      <vt:lpstr>Bach Actopan</vt:lpstr>
      <vt:lpstr>Bach Tlahuelilpan</vt:lpstr>
      <vt:lpstr>Bach Ixtlahuaco</vt:lpstr>
      <vt:lpstr>Bach Tlaxcoapan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ClaretDGP</cp:lastModifiedBy>
  <dcterms:created xsi:type="dcterms:W3CDTF">2003-05-22T00:27:53Z</dcterms:created>
  <dcterms:modified xsi:type="dcterms:W3CDTF">2025-01-29T20:35:07Z</dcterms:modified>
</cp:coreProperties>
</file>